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Questa_cartella_di_lavoro" defaultThemeVersion="166925"/>
  <mc:AlternateContent xmlns:mc="http://schemas.openxmlformats.org/markup-compatibility/2006">
    <mc:Choice Requires="x15">
      <x15ac:absPath xmlns:x15ac="http://schemas.microsoft.com/office/spreadsheetml/2010/11/ac" url="https://d.docs.live.net/adbec1f7015e13d3/Documenti/Dati Hard Disk HP/Computer HP/Desktop/PROGETTI SANT'ANNA/EFFIGE/Effige_tool_comunicazione_LCA/"/>
    </mc:Choice>
  </mc:AlternateContent>
  <xr:revisionPtr revIDLastSave="11" documentId="8_{BC1D5863-20A2-46B4-92CF-A7E9285CEEFD}" xr6:coauthVersionLast="47" xr6:coauthVersionMax="47" xr10:uidLastSave="{61595B10-FC8C-4227-BA19-BD4A9F6A9F94}"/>
  <workbookProtection workbookAlgorithmName="SHA-512" workbookHashValue="PVvjUOW1uG2++w+V676ZAZsNZbDaiKdAXtcg7UDZ+kHHhV6VUjEqpERqDYA4ARZW2kE9MSoq2YQXfOI9zMq9/w==" workbookSaltValue="zfu18fGHkSq1PaCisasU0g==" workbookSpinCount="100000" lockStructure="1"/>
  <bookViews>
    <workbookView xWindow="-110" yWindow="-110" windowWidth="19420" windowHeight="10420" tabRatio="784" firstSheet="1" activeTab="2" xr2:uid="{00000000-000D-0000-FFFF-FFFF00000000}"/>
  </bookViews>
  <sheets>
    <sheet name="Istruzioni" sheetId="11" r:id="rId1"/>
    <sheet name="Inserisci i dati" sheetId="8" r:id="rId2"/>
    <sheet name="Risultati_per_Categoria Impatto" sheetId="7" r:id="rId3"/>
    <sheet name="Risultati_per_Sfera_Consumatore" sheetId="10" r:id="rId4"/>
    <sheet name="Valutazione Qualità Dato " sheetId="5" r:id="rId5"/>
    <sheet name=" Database" sheetId="6" r:id="rId6"/>
    <sheet name="SDGs" sheetId="13" r:id="rId7"/>
    <sheet name="EQUIVALENZE" sheetId="1" state="hidden" r:id="rId8"/>
    <sheet name="Tool " sheetId="4" state="hidden" r:id="rId9"/>
    <sheet name="DEFINIZIONI" sheetId="3" state="hidden" r:id="rId10"/>
    <sheet name="CALCOLI EQUIVALENZE" sheetId="2" state="hidden" r:id="rId11"/>
  </sheets>
  <definedNames>
    <definedName name="_xlnm._FilterDatabase" localSheetId="2" hidden="1">'Risultati_per_Categoria Impatto'!$A$4:$J$4</definedName>
    <definedName name="_xlnm._FilterDatabase" localSheetId="3" hidden="1">Risultati_per_Sfera_Consumatore!$A$4:$J$4</definedName>
    <definedName name="_xlnm._FilterDatabase" localSheetId="8" hidden="1">'Tool '!$A$2:$M$2</definedName>
    <definedName name="ac_01">' Database'!$A$18</definedName>
    <definedName name="cc_01">' Database'!$A$2</definedName>
    <definedName name="cc_02">' Database'!$A$3</definedName>
    <definedName name="cc_03">' Database'!$A$4</definedName>
    <definedName name="cc_04">' Database'!$A$5</definedName>
    <definedName name="cc_05">' Database'!$A$6</definedName>
    <definedName name="cc_06">' Database'!$A$7</definedName>
    <definedName name="fe_01">' Database'!$A$14</definedName>
    <definedName name="pof_01">' Database'!$A$15</definedName>
    <definedName name="pof_02">' Database'!$A$16</definedName>
    <definedName name="pof_03">' Database'!$A$17</definedName>
    <definedName name="ruf_01">' Database'!$A$19</definedName>
    <definedName name="ruf_02">' Database'!$A$20</definedName>
    <definedName name="wu_01">' Database'!$A$8</definedName>
    <definedName name="wu_02">' Database'!$A$9</definedName>
    <definedName name="wu_03">' Database'!$A$10</definedName>
    <definedName name="wu_04">' Database'!$A$11</definedName>
    <definedName name="wu_05">' Database'!$A$12</definedName>
    <definedName name="wu_06">' Database'!$A$13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6" l="1"/>
  <c r="J26" i="10" l="1"/>
  <c r="J37" i="7"/>
  <c r="N19" i="6"/>
  <c r="K20" i="10"/>
  <c r="J20" i="10"/>
  <c r="H20" i="10"/>
  <c r="F20" i="10"/>
  <c r="F19" i="10"/>
  <c r="D20" i="10"/>
  <c r="C20" i="10"/>
  <c r="B20" i="10"/>
  <c r="A20" i="10"/>
  <c r="K19" i="7"/>
  <c r="J19" i="7"/>
  <c r="H19" i="7"/>
  <c r="F19" i="7"/>
  <c r="D19" i="7"/>
  <c r="C19" i="7"/>
  <c r="B19" i="7"/>
  <c r="A19" i="7"/>
  <c r="J13" i="6"/>
  <c r="N13" i="6" s="1"/>
  <c r="E13" i="6"/>
  <c r="I19" i="7" s="1"/>
  <c r="G20" i="10" l="1"/>
  <c r="G19" i="7"/>
  <c r="I20" i="10"/>
  <c r="J7" i="6"/>
  <c r="N20" i="6" l="1"/>
  <c r="H37" i="7"/>
  <c r="J18" i="7" l="1"/>
  <c r="J25" i="10"/>
  <c r="J32" i="10" l="1"/>
  <c r="J31" i="10"/>
  <c r="J30" i="10"/>
  <c r="J24" i="10"/>
  <c r="J19" i="10"/>
  <c r="J18" i="10"/>
  <c r="J17" i="10"/>
  <c r="J16" i="10"/>
  <c r="J15" i="10"/>
  <c r="J13" i="10"/>
  <c r="J9" i="10"/>
  <c r="J8" i="10"/>
  <c r="J7" i="10"/>
  <c r="J6" i="10"/>
  <c r="J5" i="10"/>
  <c r="J38" i="7"/>
  <c r="J33" i="7"/>
  <c r="J28" i="7"/>
  <c r="J29" i="7"/>
  <c r="J27" i="7"/>
  <c r="J23" i="7"/>
  <c r="J15" i="7"/>
  <c r="J16" i="7"/>
  <c r="J17" i="7"/>
  <c r="J14" i="7"/>
  <c r="J6" i="7"/>
  <c r="J7" i="7"/>
  <c r="J8" i="7"/>
  <c r="J9" i="7"/>
  <c r="J10" i="7"/>
  <c r="J5" i="7" l="1"/>
  <c r="N6" i="6"/>
  <c r="G14" i="10" s="1"/>
  <c r="N5" i="6"/>
  <c r="G13" i="10" s="1"/>
  <c r="K6" i="10"/>
  <c r="K38" i="7"/>
  <c r="K28" i="7"/>
  <c r="K29" i="7"/>
  <c r="K15" i="7"/>
  <c r="K16" i="7"/>
  <c r="K17" i="7"/>
  <c r="K18" i="7"/>
  <c r="K6" i="7"/>
  <c r="K7" i="7"/>
  <c r="K8" i="7"/>
  <c r="K9" i="7"/>
  <c r="K10" i="7"/>
  <c r="B32" i="10"/>
  <c r="B31" i="10"/>
  <c r="B30" i="10"/>
  <c r="B26" i="10"/>
  <c r="B25" i="10"/>
  <c r="B24" i="10"/>
  <c r="B19" i="10"/>
  <c r="B18" i="10"/>
  <c r="B17" i="10"/>
  <c r="B16" i="10"/>
  <c r="B15" i="10"/>
  <c r="B14" i="10"/>
  <c r="B13" i="10"/>
  <c r="B9" i="10"/>
  <c r="B8" i="10"/>
  <c r="B7" i="10"/>
  <c r="B6" i="10"/>
  <c r="B5" i="10"/>
  <c r="K18" i="10"/>
  <c r="H18" i="10"/>
  <c r="F18" i="10"/>
  <c r="D18" i="10"/>
  <c r="C18" i="10"/>
  <c r="A18" i="10"/>
  <c r="K26" i="10"/>
  <c r="H26" i="10"/>
  <c r="F26" i="10"/>
  <c r="D26" i="10"/>
  <c r="C26" i="10"/>
  <c r="A26" i="10"/>
  <c r="K9" i="10"/>
  <c r="H9" i="10"/>
  <c r="F9" i="10"/>
  <c r="D9" i="10"/>
  <c r="C9" i="10"/>
  <c r="A9" i="10"/>
  <c r="K17" i="10"/>
  <c r="H17" i="10"/>
  <c r="F17" i="10"/>
  <c r="D17" i="10"/>
  <c r="C17" i="10"/>
  <c r="A17" i="10"/>
  <c r="K16" i="10"/>
  <c r="H16" i="10"/>
  <c r="F16" i="10"/>
  <c r="D16" i="10"/>
  <c r="C16" i="10"/>
  <c r="A16" i="10"/>
  <c r="K8" i="10"/>
  <c r="H8" i="10"/>
  <c r="F8" i="10"/>
  <c r="D8" i="10"/>
  <c r="C8" i="10"/>
  <c r="A8" i="10"/>
  <c r="K15" i="10"/>
  <c r="H15" i="10"/>
  <c r="F15" i="10"/>
  <c r="D15" i="10"/>
  <c r="C15" i="10"/>
  <c r="A15" i="10"/>
  <c r="K25" i="10"/>
  <c r="H25" i="10"/>
  <c r="F25" i="10"/>
  <c r="D25" i="10"/>
  <c r="C25" i="10"/>
  <c r="A25" i="10"/>
  <c r="K32" i="10"/>
  <c r="H32" i="10"/>
  <c r="F32" i="10"/>
  <c r="D32" i="10"/>
  <c r="C32" i="10"/>
  <c r="A32" i="10"/>
  <c r="K7" i="10"/>
  <c r="H7" i="10"/>
  <c r="F7" i="10"/>
  <c r="D7" i="10"/>
  <c r="C7" i="10"/>
  <c r="A7" i="10"/>
  <c r="K31" i="10"/>
  <c r="H31" i="10"/>
  <c r="F31" i="10"/>
  <c r="D31" i="10"/>
  <c r="C31" i="10"/>
  <c r="A31" i="10"/>
  <c r="K19" i="10"/>
  <c r="H19" i="10"/>
  <c r="D19" i="10"/>
  <c r="C19" i="10"/>
  <c r="A19" i="10"/>
  <c r="K24" i="10"/>
  <c r="H24" i="10"/>
  <c r="F24" i="10"/>
  <c r="D24" i="10"/>
  <c r="C24" i="10"/>
  <c r="A24" i="10"/>
  <c r="K14" i="10"/>
  <c r="H14" i="10"/>
  <c r="F14" i="10"/>
  <c r="D14" i="10"/>
  <c r="C14" i="10"/>
  <c r="A14" i="10"/>
  <c r="K13" i="10"/>
  <c r="H13" i="10"/>
  <c r="F13" i="10"/>
  <c r="D13" i="10"/>
  <c r="C13" i="10"/>
  <c r="A13" i="10"/>
  <c r="K30" i="10"/>
  <c r="H30" i="10"/>
  <c r="F30" i="10"/>
  <c r="D30" i="10"/>
  <c r="C30" i="10"/>
  <c r="A30" i="10"/>
  <c r="H6" i="10"/>
  <c r="F6" i="10"/>
  <c r="D6" i="10"/>
  <c r="C6" i="10"/>
  <c r="A6" i="10"/>
  <c r="K5" i="10"/>
  <c r="H5" i="10"/>
  <c r="F5" i="10"/>
  <c r="D5" i="10"/>
  <c r="C5" i="10"/>
  <c r="A5" i="10"/>
  <c r="C33" i="7"/>
  <c r="A33" i="7"/>
  <c r="B33" i="7"/>
  <c r="D33" i="7"/>
  <c r="F33" i="7"/>
  <c r="H33" i="7"/>
  <c r="K33" i="7"/>
  <c r="A28" i="7"/>
  <c r="B28" i="7"/>
  <c r="C28" i="7"/>
  <c r="D28" i="7"/>
  <c r="F28" i="7"/>
  <c r="H28" i="7"/>
  <c r="A29" i="7"/>
  <c r="B29" i="7"/>
  <c r="C29" i="7"/>
  <c r="D29" i="7"/>
  <c r="F29" i="7"/>
  <c r="H29" i="7"/>
  <c r="C27" i="7"/>
  <c r="K27" i="7"/>
  <c r="H27" i="7"/>
  <c r="F27" i="7"/>
  <c r="D27" i="7"/>
  <c r="B27" i="7"/>
  <c r="A27" i="7"/>
  <c r="A38" i="7"/>
  <c r="B38" i="7"/>
  <c r="C38" i="7"/>
  <c r="D38" i="7"/>
  <c r="F38" i="7"/>
  <c r="H38" i="7"/>
  <c r="C37" i="7"/>
  <c r="K37" i="7"/>
  <c r="F37" i="7"/>
  <c r="D37" i="7"/>
  <c r="B37" i="7"/>
  <c r="A37" i="7"/>
  <c r="K23" i="7"/>
  <c r="H23" i="7"/>
  <c r="F23" i="7"/>
  <c r="D23" i="7"/>
  <c r="C23" i="7"/>
  <c r="B23" i="7"/>
  <c r="A23" i="7"/>
  <c r="D6" i="7"/>
  <c r="D7" i="7"/>
  <c r="D8" i="7"/>
  <c r="D9" i="7"/>
  <c r="D10" i="7"/>
  <c r="D5" i="7"/>
  <c r="D15" i="7"/>
  <c r="D16" i="7"/>
  <c r="D17" i="7"/>
  <c r="D18" i="7"/>
  <c r="D14" i="7"/>
  <c r="K14" i="7"/>
  <c r="K5" i="7"/>
  <c r="N17" i="6"/>
  <c r="G17" i="10" s="1"/>
  <c r="G29" i="7"/>
  <c r="H15" i="7"/>
  <c r="H16" i="7"/>
  <c r="H17" i="7"/>
  <c r="H18" i="7"/>
  <c r="H14" i="7"/>
  <c r="F15" i="7"/>
  <c r="F16" i="7"/>
  <c r="F17" i="7"/>
  <c r="F18" i="7"/>
  <c r="F14" i="7"/>
  <c r="C15" i="7"/>
  <c r="C16" i="7"/>
  <c r="C17" i="7"/>
  <c r="C18" i="7"/>
  <c r="C14" i="7"/>
  <c r="A15" i="7"/>
  <c r="B15" i="7"/>
  <c r="A16" i="7"/>
  <c r="B16" i="7"/>
  <c r="A17" i="7"/>
  <c r="B17" i="7"/>
  <c r="A18" i="7"/>
  <c r="B18" i="7"/>
  <c r="B14" i="7"/>
  <c r="A14" i="7"/>
  <c r="A6" i="7"/>
  <c r="B6" i="7"/>
  <c r="A7" i="7"/>
  <c r="B7" i="7"/>
  <c r="A8" i="7"/>
  <c r="B8" i="7"/>
  <c r="A9" i="7"/>
  <c r="B9" i="7"/>
  <c r="A10" i="7"/>
  <c r="B10" i="7"/>
  <c r="B5" i="7"/>
  <c r="A5" i="7"/>
  <c r="H6" i="7"/>
  <c r="H7" i="7"/>
  <c r="H8" i="7"/>
  <c r="H9" i="7"/>
  <c r="H10" i="7"/>
  <c r="H5" i="7"/>
  <c r="F6" i="7"/>
  <c r="F7" i="7"/>
  <c r="F8" i="7"/>
  <c r="F9" i="7"/>
  <c r="F10" i="7"/>
  <c r="F5" i="7"/>
  <c r="C6" i="7"/>
  <c r="C7" i="7"/>
  <c r="C8" i="7"/>
  <c r="C9" i="7"/>
  <c r="C10" i="7"/>
  <c r="C5" i="7"/>
  <c r="E20" i="6"/>
  <c r="I38" i="7" s="1"/>
  <c r="E19" i="6"/>
  <c r="I37" i="7" s="1"/>
  <c r="E18" i="6"/>
  <c r="E17" i="6"/>
  <c r="I17" i="10" s="1"/>
  <c r="E16" i="6"/>
  <c r="I16" i="10" s="1"/>
  <c r="E15" i="6"/>
  <c r="I27" i="7" s="1"/>
  <c r="N15" i="6"/>
  <c r="G8" i="10" s="1"/>
  <c r="E14" i="6"/>
  <c r="I23" i="7" s="1"/>
  <c r="E12" i="6"/>
  <c r="I25" i="10" s="1"/>
  <c r="E11" i="6"/>
  <c r="I32" i="10" s="1"/>
  <c r="E10" i="6"/>
  <c r="I7" i="10" s="1"/>
  <c r="E9" i="6"/>
  <c r="I31" i="10" s="1"/>
  <c r="E8" i="6"/>
  <c r="I19" i="10" s="1"/>
  <c r="E7" i="6"/>
  <c r="I24" i="10" s="1"/>
  <c r="E6" i="6"/>
  <c r="I9" i="7" s="1"/>
  <c r="E5" i="6"/>
  <c r="I13" i="10" s="1"/>
  <c r="E4" i="6"/>
  <c r="I30" i="10" s="1"/>
  <c r="H12" i="1"/>
  <c r="I16" i="7"/>
  <c r="G27" i="7"/>
  <c r="I9" i="10"/>
  <c r="I33" i="7"/>
  <c r="E3" i="6"/>
  <c r="I6" i="7" s="1"/>
  <c r="E2" i="6"/>
  <c r="I5" i="7" s="1"/>
  <c r="N3" i="6"/>
  <c r="G6" i="10" s="1"/>
  <c r="N2" i="6"/>
  <c r="G5" i="7" s="1"/>
  <c r="G37" i="7"/>
  <c r="M11" i="4"/>
  <c r="N7" i="6"/>
  <c r="G24" i="10" s="1"/>
  <c r="C11" i="4"/>
  <c r="N12" i="6"/>
  <c r="G25" i="10" s="1"/>
  <c r="N18" i="6"/>
  <c r="G33" i="7" s="1"/>
  <c r="D35" i="1"/>
  <c r="N16" i="6"/>
  <c r="G28" i="7" s="1"/>
  <c r="N14" i="6"/>
  <c r="G15" i="10" s="1"/>
  <c r="G26" i="10"/>
  <c r="G18" i="7"/>
  <c r="G16" i="10"/>
  <c r="G38" i="7"/>
  <c r="G18" i="10"/>
  <c r="N9" i="6"/>
  <c r="G15" i="7" s="1"/>
  <c r="G31" i="10"/>
  <c r="N11" i="6"/>
  <c r="G17" i="7" s="1"/>
  <c r="N10" i="6"/>
  <c r="G7" i="10" s="1"/>
  <c r="N8" i="6"/>
  <c r="G19" i="10" s="1"/>
  <c r="H13" i="1"/>
  <c r="G30" i="10"/>
  <c r="B16" i="4"/>
  <c r="B5" i="4"/>
  <c r="K5" i="4"/>
  <c r="K22" i="4"/>
  <c r="B22" i="4"/>
  <c r="K16" i="4"/>
  <c r="G16" i="4"/>
  <c r="K11" i="4"/>
  <c r="B11" i="4"/>
  <c r="M5" i="4"/>
  <c r="H5" i="4"/>
  <c r="F5" i="4"/>
  <c r="A25" i="4"/>
  <c r="A20" i="4"/>
  <c r="A14" i="4"/>
  <c r="A9" i="4"/>
  <c r="B24" i="2"/>
  <c r="B23" i="2"/>
  <c r="B22" i="2"/>
  <c r="B20" i="2"/>
  <c r="B19" i="2"/>
  <c r="B17" i="2"/>
  <c r="B6" i="2"/>
  <c r="B2" i="2"/>
  <c r="B3" i="2" s="1"/>
  <c r="B4" i="2" s="1"/>
  <c r="I14" i="10" l="1"/>
  <c r="I18" i="10"/>
  <c r="I10" i="7"/>
  <c r="G32" i="10"/>
  <c r="I8" i="7"/>
  <c r="I6" i="10"/>
  <c r="I8" i="10"/>
  <c r="G16" i="7"/>
  <c r="G10" i="7"/>
  <c r="G7" i="7"/>
  <c r="I7" i="7"/>
  <c r="I18" i="7"/>
  <c r="I15" i="10"/>
  <c r="G8" i="7"/>
  <c r="G9" i="7"/>
  <c r="G23" i="7"/>
  <c r="I26" i="10"/>
  <c r="I17" i="7"/>
  <c r="I5" i="10"/>
  <c r="G6" i="7"/>
  <c r="G9" i="10"/>
  <c r="G14" i="7"/>
  <c r="G5" i="10"/>
  <c r="I29" i="7"/>
  <c r="I15" i="7"/>
  <c r="I28" i="7"/>
  <c r="I14" i="7"/>
</calcChain>
</file>

<file path=xl/sharedStrings.xml><?xml version="1.0" encoding="utf-8"?>
<sst xmlns="http://schemas.openxmlformats.org/spreadsheetml/2006/main" count="613" uniqueCount="405">
  <si>
    <t>Categoria di impatto</t>
  </si>
  <si>
    <t>Equivalenza (fattore di conversione)</t>
  </si>
  <si>
    <t>Fonte</t>
  </si>
  <si>
    <t>0,0352 kgCO2 per 1km, da una persona, in treno HV (in Italia)</t>
  </si>
  <si>
    <t>(Camilla) SimaPro 9.0 / Ecoinvent 3.5 / CML-IA Baseline 3.05</t>
  </si>
  <si>
    <t xml:space="preserve">0,1154 kgCO2 sono la media ponderata delle emissioni di anidride carbonica delle autovetture nuove sul mercato italiano nel 2015 (secondo l’Agenzia Europea per l’Ambiente) </t>
  </si>
  <si>
    <t>77,5 kgCO2 media degli assorbimenti delle piante in città, in un anno (piante selezionate dal progetto GAIA)</t>
  </si>
  <si>
    <t>Anno</t>
  </si>
  <si>
    <t>0,1657 kgCO2 per 1 km, da una autovettura</t>
  </si>
  <si>
    <t>(Camilla) https://www.mise.gov.it/images/stories/documenti/GUIDA_CO2_2016.pdf  (https://www.mise.gov.it/images/stories/documenti/GUIDA_CO2_2016.pdf "Secondo  l’Agenzia  Europea  per  l’Ambiente, la media ponderata delle emissioni specifiche di anidride carbonica delle autovetture nuove sul mercato italiano, è nel 2015 pari a 0,1154 kg/km.")</t>
  </si>
  <si>
    <t>900 kg CO2 per produrre 1 ton di calcestruzzo</t>
  </si>
  <si>
    <t>http://www.casariedilservice.it/998.asp</t>
  </si>
  <si>
    <t>https://www.carbonfootprint.com/energyconsumption.html</t>
  </si>
  <si>
    <t>CARBON FOOTPRINT</t>
  </si>
  <si>
    <t>2 litri di acqua il fabbisogno idrico giornaliero (donne adulte)</t>
  </si>
  <si>
    <t>(Camilla) Ministero della salute</t>
  </si>
  <si>
    <t>(Camilla)</t>
  </si>
  <si>
    <t>2500 m3 = acqua di 1 piscina olimpica 50x25x2 metri</t>
  </si>
  <si>
    <t>ton CO2/autovettura che percorre 10000 km in 1 anno</t>
  </si>
  <si>
    <t>kg CO2/10000 km - 1 anno</t>
  </si>
  <si>
    <t>kg CO2/1 km - 1 anno</t>
  </si>
  <si>
    <t>mcH20/consumo medio giornaliero per abitante (Istat 2015)</t>
  </si>
  <si>
    <t>(Roberta) Istat 2015</t>
  </si>
  <si>
    <t>45 litri di acqua consumati in media per 1 doccia</t>
  </si>
  <si>
    <t>0,24458 mc H20 (circa 240 litri) consumati da 1 ab. Italiano (media giornaliera)</t>
  </si>
  <si>
    <t>http://bur.regione.emilia-romagna.it/bur/area-bollettini/bollettini-in-lavorazione/novembre-periodico-parte-seconda-1a-quindicina.2016-10-28.9510955031/definizione-dei-fabbisogni-irrigui-per-coltura-ai-sensi-del-d-m-31-luglio-2015-approvazione-delle-linee-guida-per-la-regolamentazione-da-parte-delle-regioni-delle-modalita-di-quantificazione-dei-volumi-idrici-ad-uso-irriguo/allegato-1-alla-delibera-n-141.2016-10-28.1477661065</t>
  </si>
  <si>
    <t>fabbisogni irrigui coltura del pomodoro</t>
  </si>
  <si>
    <t>https://www.st.com/content/st_com/en/about/st_approach_to_sustainability/sustainability-priorities/sustainable-technology/eco-design/footprint-of-an-adas.html</t>
  </si>
  <si>
    <t>https://www.st.com/content/st_com/en/about/st_approach_to_sustainability/sustainability-priorities/sustainable-technology/eco-design/footprint-of-a-microcontroller.html</t>
  </si>
  <si>
    <t>Freshwater eutrophication</t>
  </si>
  <si>
    <t>g</t>
  </si>
  <si>
    <t>mg</t>
  </si>
  <si>
    <t>mg/km auto</t>
  </si>
  <si>
    <t>g/km auto</t>
  </si>
  <si>
    <t>300 mg NMVOC = 1 km percorso in auto</t>
  </si>
  <si>
    <t>NMVOC</t>
  </si>
  <si>
    <t>P-eq.</t>
  </si>
  <si>
    <t>EUTROPHICATION</t>
  </si>
  <si>
    <t>PHOTOCHEMICAL OZONE FORMATION</t>
  </si>
  <si>
    <t>PARTICULATE MATTER (kg PM 2,5 eq)</t>
  </si>
  <si>
    <t>WATER FOOTPRINT (water resource depletion) (m3 H20 eq)</t>
  </si>
  <si>
    <t>ACIDIFICATION (molc H+ eq)</t>
  </si>
  <si>
    <t>https://www.mark-up.it/unilever-dove-deodorante-ricaricabile-riutilizzabile/</t>
  </si>
  <si>
    <r>
      <t xml:space="preserve">LAND USE </t>
    </r>
    <r>
      <rPr>
        <b/>
        <sz val="11"/>
        <color rgb="FFFF0000"/>
        <rFont val="Calibri"/>
        <family val="2"/>
        <scheme val="minor"/>
      </rPr>
      <t>(kg C deficit)</t>
    </r>
  </si>
  <si>
    <r>
      <t xml:space="preserve">HUMAN TOXICITY </t>
    </r>
    <r>
      <rPr>
        <b/>
        <sz val="11"/>
        <color rgb="FFFF0000"/>
        <rFont val="Calibri"/>
        <family val="2"/>
        <scheme val="minor"/>
      </rPr>
      <t>(CTUh)</t>
    </r>
  </si>
  <si>
    <t>27,265 tonnellate di CO2 = 3,4 miliardi di smartphone ricaricati</t>
  </si>
  <si>
    <t>(Camilla) Arpae, tra 30 e 60 litri https://www.arpae.it/pianetaacqua/data/acque_potabili/consumi_domestici/text1.html</t>
  </si>
  <si>
    <t>175 litri di acqua consumati in media per lavare 1 auto</t>
  </si>
  <si>
    <t>https://www.arpae.it/pianetaacqua/data/acque_potabili/consumi_domestici/text1.html</t>
  </si>
  <si>
    <t>Esempio Tool di Quantis:</t>
  </si>
  <si>
    <t>DEFINIZIONI KPI - CATEGORIE DI IMPATTO AMBIENTALE</t>
  </si>
  <si>
    <t>2003-2014</t>
  </si>
  <si>
    <t xml:space="preserve">600 mg P-eq = 1 ciclo di lavaggio in lavatrice. </t>
  </si>
  <si>
    <t>CONSUMO RISORSE</t>
  </si>
  <si>
    <t>Claim</t>
  </si>
  <si>
    <t>percorrere un km in treno ad alta velocità comporta un'emissione di 0,035 kg CO2</t>
  </si>
  <si>
    <t>la media ponderata delle emissioni di CO2 per km, prodotte dalle autovetture immatricolate nel 2015 in Italia, è pari a 0,1154 kg</t>
  </si>
  <si>
    <t>in media, nell'arco di un anno, una selezione di piante in città assorbe 77,5 kg di CO2</t>
  </si>
  <si>
    <t>(Camilla) Il progetto GAIA-forestazione urbana (proseguimento del progetto europeo GAIA - Green Area Inner City Agreement), sviluppato dal Comune di Bologna grazie al contributo del programma LIFE + della Commissione europea. http://lifegaia.eu/</t>
  </si>
  <si>
    <t>percorrere un km in auto comporta in media un'emissione di 0,1657 kg CO2</t>
  </si>
  <si>
    <t>(Roberta) Da report 2018 Ecopneus  «Facciamo parte di un mondo migliore» https://www.ecopneus.it/wp-content/uploads/2019/10/Ecopneus_Report2018.pdf</t>
  </si>
  <si>
    <t>la produzione di 1 ton di cls produce l'emissione di 900 kg di CO2</t>
  </si>
  <si>
    <t>Produzione CO2 per uso annuale di diversi elettrodomestici, ad esempio un forno elettrico produce annualmente in media 91 kg di CO2.</t>
  </si>
  <si>
    <t>l'utilizzo di un forno elettrico in un anno causa in media l'emissione di 91 kg di CO2</t>
  </si>
  <si>
    <t>l'energia necessaria per ricaricare 3,4 mld di smartphone genera circa 27 ton di CO2</t>
  </si>
  <si>
    <t>2522 m3 = fabbisogno irriguo medio stagionale per 1 ha di terreno coltivato a pomodoro (dati Emilia Romagna)</t>
  </si>
  <si>
    <t>in media un ettaro di terreno coltivato a pomodoro, durante una stagione, ha bisogno di 2500 mc circa di acqua</t>
  </si>
  <si>
    <t>gli scarichi di un ciclo di lavaggio in lavatrice emettono in acqua l'equivalente, in termini di impatto ambientale, di 600 mg di fosforo, causa di eutrofizzazione</t>
  </si>
  <si>
    <t>1,27 kg NMVOC eq = auto in 1 anno (5,4 kg/anno COV)</t>
  </si>
  <si>
    <t>in media in un anno, un'auto contribuisce alla formazione di ozono fotochimico equivalente a 1,27 kg di NMVOC</t>
  </si>
  <si>
    <t>Documento sulle emissioni del riscaldamento domestico</t>
  </si>
  <si>
    <t>0,94 kg NMVOC eq = stufa a pellets in 1 anno (4 kg/anno COV)</t>
  </si>
  <si>
    <t>in media in un anno, una stufa a pellets contribuisce alla formazione di ozono fotochimico equivalente a 0,94 kg di NMVOC</t>
  </si>
  <si>
    <t>10,8 kg NMVOC eq = stufa tradizionale o camino chiuso in 1 anno (46 kg/anno COV)</t>
  </si>
  <si>
    <t>in media in un anno, una stufa tradizionale o un camino chiuso contribuiscono alla formazione di ozono fotochimico equivalente a 10,8 kg di NMVOC</t>
  </si>
  <si>
    <t>1 ettaro di bosco (contenente 400 piante) assorbe 10 tonnellate di CO2 all'anno</t>
  </si>
  <si>
    <t xml:space="preserve">1 viaggio in bus da MILANO a ROMA (50 passeggeri, 585 km) emette 7,824375 kg SO2 eq. </t>
  </si>
  <si>
    <t>(Andrea) Boustead Model</t>
  </si>
  <si>
    <t>(Andrea) Environment park Torino DA VERIFICARE</t>
  </si>
  <si>
    <t>Roma-Milano in treno - 18,2 kgCO2/passeggero</t>
  </si>
  <si>
    <t>Roma-Milano in auto a benzina euro 5, classe media - 126,45 kgCO2/passeggero</t>
  </si>
  <si>
    <t>(Andrea) http://www.ecopassenger.org/</t>
  </si>
  <si>
    <t>CONSUMI ENERGETICI</t>
  </si>
  <si>
    <t>vedi monumenti (Tour Eiffel, Golden Gate Bridge,</t>
  </si>
  <si>
    <t>Ozone depletion</t>
  </si>
  <si>
    <t>Particulate matter</t>
  </si>
  <si>
    <t>disease incidence</t>
  </si>
  <si>
    <t>Photochemical ozone formation</t>
  </si>
  <si>
    <t>Acidification</t>
  </si>
  <si>
    <t xml:space="preserve">Eutrophication,  freshwater </t>
  </si>
  <si>
    <t>Ecotoxicity, freshwater</t>
  </si>
  <si>
    <t>CTUe</t>
  </si>
  <si>
    <t xml:space="preserve">Land use </t>
  </si>
  <si>
    <t>Dimensionless (pt)</t>
  </si>
  <si>
    <t>Water use</t>
  </si>
  <si>
    <t>Resource use, minerals and metals</t>
  </si>
  <si>
    <t xml:space="preserve">Resource use, fossils  </t>
  </si>
  <si>
    <t>MJ</t>
  </si>
  <si>
    <r>
      <t xml:space="preserve">kg NMVOC </t>
    </r>
    <r>
      <rPr>
        <vertAlign val="subscript"/>
        <sz val="11"/>
        <color theme="1"/>
        <rFont val="Calibri Light"/>
        <family val="2"/>
      </rPr>
      <t>eq</t>
    </r>
    <r>
      <rPr>
        <sz val="11"/>
        <color theme="1"/>
        <rFont val="Calibri Light"/>
        <family val="2"/>
      </rPr>
      <t xml:space="preserve"> </t>
    </r>
  </si>
  <si>
    <r>
      <t xml:space="preserve">kg CFC-11 </t>
    </r>
    <r>
      <rPr>
        <vertAlign val="subscript"/>
        <sz val="11"/>
        <color theme="1"/>
        <rFont val="Calibri Light"/>
        <family val="2"/>
      </rPr>
      <t>eq</t>
    </r>
  </si>
  <si>
    <r>
      <t xml:space="preserve">mol H+ </t>
    </r>
    <r>
      <rPr>
        <vertAlign val="subscript"/>
        <sz val="11"/>
        <color theme="1"/>
        <rFont val="Calibri Light"/>
        <family val="2"/>
      </rPr>
      <t>eq</t>
    </r>
  </si>
  <si>
    <r>
      <t xml:space="preserve">kg P </t>
    </r>
    <r>
      <rPr>
        <vertAlign val="subscript"/>
        <sz val="11"/>
        <color theme="1"/>
        <rFont val="Calibri Light"/>
        <family val="2"/>
      </rPr>
      <t>eq</t>
    </r>
  </si>
  <si>
    <r>
      <t>m</t>
    </r>
    <r>
      <rPr>
        <vertAlign val="superscript"/>
        <sz val="11"/>
        <color theme="1"/>
        <rFont val="Calibri Light"/>
        <family val="2"/>
      </rPr>
      <t>3</t>
    </r>
    <r>
      <rPr>
        <sz val="11"/>
        <color theme="1"/>
        <rFont val="Calibri Light"/>
        <family val="2"/>
      </rPr>
      <t xml:space="preserve"> world </t>
    </r>
    <r>
      <rPr>
        <vertAlign val="subscript"/>
        <sz val="11"/>
        <color theme="1"/>
        <rFont val="Calibri Light"/>
        <family val="2"/>
      </rPr>
      <t>eq</t>
    </r>
  </si>
  <si>
    <r>
      <t xml:space="preserve">kg Sb </t>
    </r>
    <r>
      <rPr>
        <vertAlign val="subscript"/>
        <sz val="11"/>
        <color theme="1"/>
        <rFont val="Calibri Light"/>
        <family val="2"/>
      </rPr>
      <t>eq</t>
    </r>
  </si>
  <si>
    <r>
      <t>kg CO</t>
    </r>
    <r>
      <rPr>
        <vertAlign val="subscript"/>
        <sz val="11"/>
        <color theme="1"/>
        <rFont val="Calibri Light"/>
        <family val="2"/>
      </rPr>
      <t>2</t>
    </r>
    <r>
      <rPr>
        <sz val="8"/>
        <color theme="1"/>
        <rFont val="Calibri Light"/>
        <family val="2"/>
      </rPr>
      <t xml:space="preserve"> </t>
    </r>
    <r>
      <rPr>
        <vertAlign val="subscript"/>
        <sz val="11"/>
        <color theme="1"/>
        <rFont val="Calibri Light"/>
        <family val="2"/>
      </rPr>
      <t>eq</t>
    </r>
  </si>
  <si>
    <t>DOMESTIC SPHERE</t>
  </si>
  <si>
    <t>IMPACT CATEGORIES</t>
  </si>
  <si>
    <t>fossili (MJ)</t>
  </si>
  <si>
    <t>https://luce-gas.it/guida/consumo/gas</t>
  </si>
  <si>
    <t>1 appartamento di 100 mq a Roma consuma per il riscaldamento 800 smc di gas metano annui, equivalenti a 30800 MJ (38,5 MJ/Smc)</t>
  </si>
  <si>
    <t>minerali (kg Sb eq)</t>
  </si>
  <si>
    <t>SPORTS</t>
  </si>
  <si>
    <t xml:space="preserve">Energy consumed to illuminate the Olympic Stadium in Rome, during the 90' of the football match </t>
  </si>
  <si>
    <t>TRANSPORT</t>
  </si>
  <si>
    <t>1KG=0,11 mol H+</t>
  </si>
  <si>
    <t xml:space="preserve">km ROMA-MILANO </t>
  </si>
  <si>
    <t>in auto</t>
  </si>
  <si>
    <t>in treno</t>
  </si>
  <si>
    <t>in aereo</t>
  </si>
  <si>
    <t>NATURE</t>
  </si>
  <si>
    <t>by plane</t>
  </si>
  <si>
    <t>Qualità dato</t>
  </si>
  <si>
    <t>Documento sulle emissioni del riscaldamento domestico (Arpa Emilia Romagna)</t>
  </si>
  <si>
    <t>Dataset Quality Level</t>
  </si>
  <si>
    <t>INPUT</t>
  </si>
  <si>
    <t>Showers</t>
  </si>
  <si>
    <t>Apartments heating consumption in Italy (ref. period: 1 year)</t>
  </si>
  <si>
    <t>Gas hobs emissions (reference period: 1 year)</t>
  </si>
  <si>
    <t>Traditinal stoves emissions (ref. period: 1 year)</t>
  </si>
  <si>
    <t>Washing machine cycles emissions</t>
  </si>
  <si>
    <t>Football fields of forest absorption</t>
  </si>
  <si>
    <t>All 10 teams, at all 21 Grand Prix of a Formula 1 season power units emissions</t>
  </si>
  <si>
    <t>Olympic swimming pool</t>
  </si>
  <si>
    <t>Times Rome-Milan</t>
  </si>
  <si>
    <t>Travels by coach from Rome to Milan (50 passengers)</t>
  </si>
  <si>
    <t>Car washings</t>
  </si>
  <si>
    <t>Hectars of forest absoprtion per year</t>
  </si>
  <si>
    <t xml:space="preserve">Hectars of tomato crop seasonal requirement </t>
  </si>
  <si>
    <t xml:space="preserve">Categoria di impatto </t>
  </si>
  <si>
    <t>Relazione con SDGs</t>
  </si>
  <si>
    <t>Relazione con la sfera del consumatore</t>
  </si>
  <si>
    <t>Mobilità</t>
  </si>
  <si>
    <t>Emissioni di CO2 per km percorso in treno</t>
  </si>
  <si>
    <t>Descrizione Fonte</t>
  </si>
  <si>
    <t>Descrizione equivalenza</t>
  </si>
  <si>
    <t xml:space="preserve">Unità di misura della Categoria di Impatto </t>
  </si>
  <si>
    <t>km in treno AV</t>
  </si>
  <si>
    <t>Emissioni di CO2 per km percorso in auto</t>
  </si>
  <si>
    <t>1 albero assorbe 755kg di CO2 in 5 anni, 150 in 1 anno</t>
  </si>
  <si>
    <t>https://www.azzeroco2.it/wordpress/wp-content/uploads/2015/04/dossier_forestazione_web_2013.pdf</t>
  </si>
  <si>
    <t>Natura</t>
  </si>
  <si>
    <t>150 kg di CO2 assorbiti in media da un albero in un anno</t>
  </si>
  <si>
    <t>Dossier forestazione 2007-2012 di AzzeroCO2</t>
  </si>
  <si>
    <t>Emissioni di CO2 per utilizzo annuale di 1 forno elettrico</t>
  </si>
  <si>
    <t>Vita quotidiana</t>
  </si>
  <si>
    <t>Emissioni di CO2 per produrre energia che ricarica 1 milione di smartphones</t>
  </si>
  <si>
    <r>
      <t>m</t>
    </r>
    <r>
      <rPr>
        <vertAlign val="superscript"/>
        <sz val="11"/>
        <color theme="1"/>
        <rFont val="Calibri"/>
        <family val="2"/>
        <scheme val="minor"/>
      </rPr>
      <t>3</t>
    </r>
    <r>
      <rPr>
        <sz val="11"/>
        <color theme="1"/>
        <rFont val="Calibri"/>
        <family val="2"/>
        <scheme val="minor"/>
      </rPr>
      <t xml:space="preserve"> H</t>
    </r>
    <r>
      <rPr>
        <vertAlign val="subscript"/>
        <sz val="11"/>
        <color theme="1"/>
        <rFont val="Calibri"/>
        <family val="2"/>
        <scheme val="minor"/>
      </rPr>
      <t>2</t>
    </r>
    <r>
      <rPr>
        <sz val="11"/>
        <color theme="1"/>
        <rFont val="Calibri"/>
        <family val="2"/>
        <scheme val="minor"/>
      </rPr>
      <t>O eq.</t>
    </r>
  </si>
  <si>
    <r>
      <t>kg CO</t>
    </r>
    <r>
      <rPr>
        <vertAlign val="superscript"/>
        <sz val="11"/>
        <color theme="1"/>
        <rFont val="Calibri"/>
        <family val="2"/>
        <scheme val="minor"/>
      </rPr>
      <t>2</t>
    </r>
    <r>
      <rPr>
        <sz val="11"/>
        <color theme="1"/>
        <rFont val="Calibri"/>
        <family val="2"/>
        <scheme val="minor"/>
      </rPr>
      <t xml:space="preserve"> eq.</t>
    </r>
  </si>
  <si>
    <t>Consumo idrico medio giornaliero di un abitante italiano</t>
  </si>
  <si>
    <t>Istat 2015</t>
  </si>
  <si>
    <t>6; 12</t>
  </si>
  <si>
    <t>12; 13</t>
  </si>
  <si>
    <t>Fabbisogno irriguo di 1 ha di terreno coltivato a pomodoro</t>
  </si>
  <si>
    <t>La regione Emilia-Romagna ha stimato per diverse colture del proprio territorio, il fabbisogno irriguo medio stagionale, distinto per provincia,nel periodo di riferimento che va dal 2003 al 2014.</t>
  </si>
  <si>
    <t>Consumo idrico per lavare un'auto</t>
  </si>
  <si>
    <t>L'Arpa Emilia-Romagna ha stimato i consumi idrici giornalieri di acqua potabile degli italiani suddividendoli in usi alimentari e per l'igiene e la pulizia.</t>
  </si>
  <si>
    <t>17,5 litri (0,0175mc) di acqua consumati per irrigare 1 mq di giardino</t>
  </si>
  <si>
    <t>Consumo idrico per irrigare 1 mq di giardino</t>
  </si>
  <si>
    <t>Origine dato fonte</t>
  </si>
  <si>
    <t>L'acqua consumata in media da un abitante italiano in un giorno è 0,245 m3( 240 litri); 1 m3 di acqua viene consumata da 4 abitanti italiani in 1 giorno.</t>
  </si>
  <si>
    <t>L'acqua consumata per lavare un'auto è pari a 0,175 m3 (175 litri); con 1 m3 di acqua si lavano circa 5 auto e mezzo.</t>
  </si>
  <si>
    <t>L'acqua consumata per irrigare 1 mq di giardino è pari a  0,0175 m3 (17,5 litri); con 1 m3 di acqua si irrigano circa 57 mq di giardino.</t>
  </si>
  <si>
    <t>12; 14</t>
  </si>
  <si>
    <t>Eutrofizzazione causata da 1 ciclo di lavaggio in lavatrice</t>
  </si>
  <si>
    <t>kg P eq.</t>
  </si>
  <si>
    <t>cicli di lavaggio in lavatrice</t>
  </si>
  <si>
    <t>Gli scarichi di un ciclo di lavaggio in lavatrice emettono in acqua l'equivalente, in termini di impatto ambientale, di 600 mg di fosforo, causa di eutrofizzazione; per emettere 1 kg di P eq. Occorrono 1667 cicli di lavaggio in lavatrice.</t>
  </si>
  <si>
    <t>Tool interattivo on-line</t>
  </si>
  <si>
    <t>3; 12</t>
  </si>
  <si>
    <t>Formazione di ozono fotochimico per km percorso in auto</t>
  </si>
  <si>
    <t>Formazione di ozono fotochimico per l'utilizzo di una stufa tradizionale o camino chiuso per un anno</t>
  </si>
  <si>
    <t>Documento sulle emissioni del riscaldamento domestico redatto da Arpa Emilia Romagna</t>
  </si>
  <si>
    <t>L'ARPAE nel 2011 ha svolto un'indagine sui consumi di biomassa in diverse tipologie di stufe e camini. I dati forniti fanno riferimento alle emissioni di COV per sorgente. Il dato espresso in COV è stato convertito in NMVOC eq. con l'aiuto del software SimaPro, considerando la corrispondente voce presa nel database delle emissioni in atmosfera.</t>
  </si>
  <si>
    <t>Formazione di ozono fotochimico per l'utilizzo di una stufa a pellets per un anno</t>
  </si>
  <si>
    <t>L'utilizzo di una stufa a pellets per un anno emette 0,94 kg di NMVOC eq.che possiamo approssimare a 1 kg di NMOV eq.</t>
  </si>
  <si>
    <t>12; 15</t>
  </si>
  <si>
    <t>mol H+ eq.</t>
  </si>
  <si>
    <t>viaggi in autobus Roma-Milano</t>
  </si>
  <si>
    <t>Sport e tempo libero</t>
  </si>
  <si>
    <t>Acqua per riempire una piscina olimpionica (50x25x2 metri)</t>
  </si>
  <si>
    <t>piscine olimpioniche</t>
  </si>
  <si>
    <t>Grand Prix di Formula 1</t>
  </si>
  <si>
    <t>Formula 1 ha misurato la sua Carbon Footprint relativa all'anno 2019, suddividendo l'impatto nei diversi settori e attività che contribuiscono allo svolgimento del campionato. Si è quindi estrapolato il dato relativo alle emissioni delle sole auto da corsa, di tutti i team per tutte le gare del campionato.</t>
  </si>
  <si>
    <t>c</t>
  </si>
  <si>
    <t>Consumo energetico per il riscaldamento di un appartamento in un anno</t>
  </si>
  <si>
    <t>Un viaggio Roma-Milano in autobus emette 13,1 molecole di ioni H+ eq.; per emettere 1 mol H+ occorre effettuare 0,08 viaggi in autobus Roma-Milano</t>
  </si>
  <si>
    <t>AzzeroCO2 è una società di consulenza per la sostenibilità e l’energia fondata nel 2004 da Legambiente e Kyoto Club che offre soluzioni personalizzate ad aziende, enti pubblici e privati per ridurre il proprio impatto ambientale sul territorio. La società tra il 2007 e il 2012 ha messo in atto un progetto di forestazione, denominato "Parchi per Kyoto", con cui si è piantato oltre 1 milione di metri quadri di nuove foreste distribuite in 12 aree di Italia, con l'obiettivo di mitigare i cambiamenti climatici.</t>
  </si>
  <si>
    <t>l'Istat è l'Istituto di Statistica italiano che si occupa dei censimenti generali della popolazione, dei servizi e dell'industria e dell'agricoltura, di indagini campionarie sulle famiglie e di indagini economiche generali a livello nazionale.</t>
  </si>
  <si>
    <t>La regione Emilia-Romagna è una regione del nord Italia con una forte vocazione imprenditoriale e agricola. Sul suo territorio sono coltivate le colture tipiche della pianura padana, ovvero le orto-frutticole e le cerealicole e ci sono numerose aziende nel settore dell'agro-aliementare.</t>
  </si>
  <si>
    <t>L'Arpa Emilia-Romagna è l'Agenzia regionale per la protezione dell'Ambiente, che si occupa principalmente di controllo di fonti e di fattori di inquinamento dell'aria, dell'acqua, del suolo, acustico ed elettromagnetico; monitoraggio delle diverse componenti ambientali: clima, qualità dell'aria, delle acque, caratterizzazione del suolo, livello sonoro dell'ambiente; controllo e vigilanza del rispetto della normativa vigente e delle prescrizioni dei provvedimenti emanati dalle Autorità competenti in materie ambientali.</t>
  </si>
  <si>
    <t>Quantis è una società di consulenza ambientale specializzata in studi LCA, in strategie di sostenibilità per le imprese e comunicazione ambientale.</t>
  </si>
  <si>
    <t>Rappresentatività temporale (RT)</t>
  </si>
  <si>
    <t>Precisione-Robustezza (P-R)</t>
  </si>
  <si>
    <t>Legenda</t>
  </si>
  <si>
    <t>qualità alta</t>
  </si>
  <si>
    <t>qualità media</t>
  </si>
  <si>
    <t>qualità bassa</t>
  </si>
  <si>
    <t>Rappresentatività geografica, rispetto all'Italia (RG)</t>
  </si>
  <si>
    <t>dato misurato, calcolato o da letteratura verificata</t>
  </si>
  <si>
    <t>Climate change (fossil)</t>
  </si>
  <si>
    <t>Climate Change (fossil)</t>
  </si>
  <si>
    <t>1 km percorso in treno ad alta velocità comporta un'emissione di 0,0448 kg di CO2 e di conseguenza si emette 1 kg di CO2 per percorrere 22,3 km in treno ad altra velocità.</t>
  </si>
  <si>
    <t>SimaPro 9.0 / Ecoinvent 3 / EF Method (Adapted) / Transport, passenger train {IT}| high-speed | APOS, U</t>
  </si>
  <si>
    <t>L' EF Method (Adapted) è il metodo di valutazione degli impatti ambientali definito nell'ambito della Environmental Footprint (EF), su iniziativa della Commissione Europea. Il medoto include la caratterizzazione con i fattori necessari per condurre il life cycle impact assessment (LCIA) degli inputs e outputs dei processi inventariati, presi a loro volta dal database Ecoinvent 3; la normalizzazione e la pesatura dei risultati. Il dataset di riferimento si riferisce al trasporto su treno ad alta velocità di un passeggero per 1 km. I dati sono stati elaborati dal software  SimaPro 9.0 della PréConsultants.</t>
  </si>
  <si>
    <t>dato rappresenta bene la situazione italiana (media italiana)</t>
  </si>
  <si>
    <t>dato rappresenta parzialmente la situazione italiana (media europea)</t>
  </si>
  <si>
    <t>dato non rappresenta la situazione italiana (media mondiale)</t>
  </si>
  <si>
    <t xml:space="preserve">Considerazioni sparse:
- Per gli indicatori che partono da un consumo elettrico (es. ricaricare uno smartphone, forno), prova a trovare una fonte per il dato di consumo elettrico, poi i dati di emissione di CO2 legati a quel valore di kWh li si calcola da Ecoinvent con il mix elettrico IT;
- Nel tool, le categorie d'impatto sulla tossicità umana e sulla ecotoxicity possiamo proprio toglierle
</t>
  </si>
  <si>
    <t>L'utilizzo di un forno elettrico in un anno consuma 205 kWh di energia, che comporta un'emissione di 88,3 kg di CO2; per emettere 1 kg di CO2 occorre una porzione pari a 0,011 di un forno.</t>
  </si>
  <si>
    <t xml:space="preserve">Carbon footprint è una società di consulenza che si occupa di gestione ambientale e delle emissioni di anidride carbonica per le imprese. La fonte è stata utilizzata per conoscere il consumo energetico degli elettrodomestici espresso in kWh. </t>
  </si>
  <si>
    <t>Le emissioni relative ai kWh sono state calcolate attraverso il software SimaPro con database Ecoinvent 3; metodo EF Method (adapted) e dataset: Electricity, medium voltage {IT}| market for | APOS, U che fa riferimento al mix energetico italiano.</t>
  </si>
  <si>
    <t>1 km percorso in auto EURO 4 comporta un'emissione di 0,00105 kg di NMVOC eq.; si emette 1 kg di NMVOC eq. percorrendo 952 km in auto.</t>
  </si>
  <si>
    <t>Dataset: Transport, passenger train {IT}| high-speed | APOS, U</t>
  </si>
  <si>
    <t>Dataset: Transport, passenger car, EURO 4 {RER}| transport, passenger car, EURO 4 | APOS, U</t>
  </si>
  <si>
    <t>Emissioni di ioni H+ durante un viaggio Roma-Milano in autobus da 50 persone (585 km)</t>
  </si>
  <si>
    <t>Formula 1 Sustainabily strategy report (2019)</t>
  </si>
  <si>
    <t xml:space="preserve">SimaPro 9.0 / Ecoinvent 3 / EF Method (Adapted) / </t>
  </si>
  <si>
    <t>L' EF Method (Adapted) è il metodo di valutazione degli impatti ambientali definito nell'ambito della Environmental Footprint (EF), su iniziativa della Commissione Europea. Il medoto include la caratterizzazione con i fattori necessari per condurre il life cycle impact assessment (LCIA) degli inputs e outputs dei processi inventariati, presi a loro volta dal database Ecoinvent 3; la normalizzazione e la pesatura dei risultati. Il dataset di riferimento si riferisce al trasporto in autobus per 50 persone da Roma a Milano. I dati sono stati elaborati dal software  SimaPro 9.0 della PréConsultants.</t>
  </si>
  <si>
    <t>Dataset: Transport, passenger coach {GLO}| market for | APOS, U</t>
  </si>
  <si>
    <t>equivalgono ai</t>
  </si>
  <si>
    <t xml:space="preserve">Qualità del dato </t>
  </si>
  <si>
    <t>Qualità media del dato</t>
  </si>
  <si>
    <t xml:space="preserve">Smartphone </t>
  </si>
  <si>
    <t>Equivalenza</t>
  </si>
  <si>
    <t>Valore indicatore Categoria d'impatto</t>
  </si>
  <si>
    <r>
      <t xml:space="preserve">Unità di misura della </t>
    </r>
    <r>
      <rPr>
        <b/>
        <u/>
        <sz val="11"/>
        <color theme="1"/>
        <rFont val="Calibri"/>
        <family val="2"/>
        <scheme val="minor"/>
      </rPr>
      <t xml:space="preserve">componente comunicativa </t>
    </r>
    <r>
      <rPr>
        <sz val="11"/>
        <color theme="1"/>
        <rFont val="Calibri"/>
        <family val="2"/>
        <scheme val="minor"/>
      </rPr>
      <t>dell'equivalenza</t>
    </r>
  </si>
  <si>
    <r>
      <t xml:space="preserve">Unità di misura dell'impatto </t>
    </r>
    <r>
      <rPr>
        <b/>
        <sz val="11"/>
        <color theme="1"/>
        <rFont val="Calibri"/>
        <family val="2"/>
        <scheme val="minor"/>
      </rPr>
      <t xml:space="preserve">nel claim </t>
    </r>
  </si>
  <si>
    <r>
      <t>m</t>
    </r>
    <r>
      <rPr>
        <vertAlign val="superscript"/>
        <sz val="11"/>
        <color theme="1"/>
        <rFont val="Calibri"/>
        <family val="2"/>
        <scheme val="minor"/>
      </rPr>
      <t>3</t>
    </r>
    <r>
      <rPr>
        <sz val="11"/>
        <color theme="1"/>
        <rFont val="Calibri"/>
        <family val="2"/>
        <scheme val="minor"/>
      </rPr>
      <t xml:space="preserve"> di acqua consumati in un giorno da</t>
    </r>
  </si>
  <si>
    <r>
      <t>m</t>
    </r>
    <r>
      <rPr>
        <vertAlign val="superscript"/>
        <sz val="11"/>
        <color theme="1"/>
        <rFont val="Calibri"/>
        <family val="2"/>
        <scheme val="minor"/>
      </rPr>
      <t>3</t>
    </r>
    <r>
      <rPr>
        <sz val="11"/>
        <color theme="1"/>
        <rFont val="Calibri"/>
        <family val="2"/>
        <scheme val="minor"/>
      </rPr>
      <t xml:space="preserve"> di acqua consumati per irrigare</t>
    </r>
  </si>
  <si>
    <t xml:space="preserve">metri quadri di terreno coltivato a pomodoro </t>
  </si>
  <si>
    <r>
      <t>m</t>
    </r>
    <r>
      <rPr>
        <vertAlign val="superscript"/>
        <sz val="11"/>
        <color theme="1"/>
        <rFont val="Calibri"/>
        <family val="2"/>
        <scheme val="minor"/>
      </rPr>
      <t>3</t>
    </r>
    <r>
      <rPr>
        <sz val="11"/>
        <color theme="1"/>
        <rFont val="Calibri"/>
        <family val="2"/>
        <scheme val="minor"/>
      </rPr>
      <t xml:space="preserve"> di acqua consumati per lavare</t>
    </r>
  </si>
  <si>
    <t xml:space="preserve">automobili </t>
  </si>
  <si>
    <t xml:space="preserve">metri quadri di giardino </t>
  </si>
  <si>
    <r>
      <t>m</t>
    </r>
    <r>
      <rPr>
        <vertAlign val="superscript"/>
        <sz val="11"/>
        <color theme="1"/>
        <rFont val="Calibri"/>
        <family val="2"/>
        <scheme val="minor"/>
      </rPr>
      <t>3</t>
    </r>
    <r>
      <rPr>
        <sz val="11"/>
        <color theme="1"/>
        <rFont val="Calibri"/>
        <family val="2"/>
        <scheme val="minor"/>
      </rPr>
      <t xml:space="preserve"> di acqua consumati per riempire</t>
    </r>
  </si>
  <si>
    <t xml:space="preserve">Inserisci il valore dell'indicatore: </t>
  </si>
  <si>
    <t>Unità di misura</t>
  </si>
  <si>
    <t>Claim equivalenze</t>
  </si>
  <si>
    <t>ruf_01</t>
  </si>
  <si>
    <t>ruf_02</t>
  </si>
  <si>
    <t>cc_01</t>
  </si>
  <si>
    <t>cc_02</t>
  </si>
  <si>
    <t>cc_03</t>
  </si>
  <si>
    <t>cc_04</t>
  </si>
  <si>
    <t>cc_05</t>
  </si>
  <si>
    <t>cc_06</t>
  </si>
  <si>
    <t>wu_01</t>
  </si>
  <si>
    <t>wu_02</t>
  </si>
  <si>
    <t>wu_03</t>
  </si>
  <si>
    <t>wu_04</t>
  </si>
  <si>
    <t>wu_05</t>
  </si>
  <si>
    <t>fe_01</t>
  </si>
  <si>
    <t>pof_01</t>
  </si>
  <si>
    <t>pof_02</t>
  </si>
  <si>
    <t>pof_03</t>
  </si>
  <si>
    <t>ac_01</t>
  </si>
  <si>
    <r>
      <rPr>
        <b/>
        <i/>
        <sz val="22"/>
        <color theme="1"/>
        <rFont val="AR ESSENCE"/>
      </rPr>
      <t>Life Cycle Communication</t>
    </r>
    <r>
      <rPr>
        <b/>
        <sz val="22"/>
        <color theme="1"/>
        <rFont val="AR ESSENCE"/>
      </rPr>
      <t xml:space="preserve"> tool    </t>
    </r>
    <r>
      <rPr>
        <b/>
        <sz val="16"/>
        <color theme="1"/>
        <rFont val="Calibri"/>
        <family val="2"/>
        <scheme val="minor"/>
      </rPr>
      <t>Inserisci i valori degli indicatori di impatto</t>
    </r>
  </si>
  <si>
    <r>
      <rPr>
        <b/>
        <i/>
        <sz val="22"/>
        <color theme="1"/>
        <rFont val="AR ESSENCE"/>
      </rPr>
      <t>Life Cycle Communication</t>
    </r>
    <r>
      <rPr>
        <b/>
        <sz val="22"/>
        <color theme="1"/>
        <rFont val="AR ESSENCE"/>
      </rPr>
      <t xml:space="preserve"> tool    </t>
    </r>
    <r>
      <rPr>
        <b/>
        <sz val="16"/>
        <color theme="1"/>
        <rFont val="Calibri"/>
        <family val="2"/>
        <scheme val="minor"/>
      </rPr>
      <t>Leggi le possibili equivalenze per categoria d'impatto</t>
    </r>
  </si>
  <si>
    <t>Frase per citazione fonte</t>
  </si>
  <si>
    <t xml:space="preserve">CODICE </t>
  </si>
  <si>
    <t xml:space="preserve">Per ulteriori dettagli sull'equivalenza consulta il seguente  codice nel database </t>
  </si>
  <si>
    <t>MJ consumati in un anno per riscaldare</t>
  </si>
  <si>
    <t>Per riscaldare un appartamento di 100 mq a Roma con gas metano si consumano 30800 MJ di energia in un anno; si consuma 1 MJ di energia per riscaldare 0,00003 appartamenti da 100 mq.</t>
  </si>
  <si>
    <t>mol H+ eq. emessi da</t>
  </si>
  <si>
    <t>kg NMVOC eq. emessi in un anno da</t>
  </si>
  <si>
    <t>L'utilizzo di una stufa tradizionale o di un camino chiuso per un anno emette 10,8 kg di NMVOC eq.; per emettere 1 kg di NMVOC eq. occorrono 0,09 stufe o camini messi in funzione per un anno.</t>
  </si>
  <si>
    <t>kg di NMVOC eq. emessi percorrendo</t>
  </si>
  <si>
    <t>kg di fosforo eq. emessi da</t>
  </si>
  <si>
    <t>L'acqua necessaria per riempire una piscina olimpionica è pari a 2500 m3; con 1 m3 si riempe una porzione pari a 0,0004 piscine.</t>
  </si>
  <si>
    <r>
      <t xml:space="preserve">Fattore di conversione (quantità della </t>
    </r>
    <r>
      <rPr>
        <b/>
        <u/>
        <sz val="11"/>
        <color theme="1"/>
        <rFont val="Calibri"/>
        <family val="2"/>
        <scheme val="minor"/>
      </rPr>
      <t>componente comunicativa</t>
    </r>
    <r>
      <rPr>
        <u/>
        <sz val="11"/>
        <color theme="1"/>
        <rFont val="Calibri"/>
        <family val="2"/>
        <scheme val="minor"/>
      </rPr>
      <t xml:space="preserve"> </t>
    </r>
    <r>
      <rPr>
        <sz val="11"/>
        <color theme="1"/>
        <rFont val="Calibri"/>
        <family val="2"/>
        <scheme val="minor"/>
      </rPr>
      <t xml:space="preserve">dell'equivalenza per </t>
    </r>
    <r>
      <rPr>
        <u/>
        <sz val="11"/>
        <color theme="1"/>
        <rFont val="Calibri"/>
        <family val="2"/>
        <scheme val="minor"/>
      </rPr>
      <t>UNA</t>
    </r>
    <r>
      <rPr>
        <sz val="11"/>
        <color theme="1"/>
        <rFont val="Calibri"/>
        <family val="2"/>
        <scheme val="minor"/>
      </rPr>
      <t xml:space="preserve"> unità di categoria impatto)</t>
    </r>
  </si>
  <si>
    <t>Forni elettrici</t>
  </si>
  <si>
    <t>kg NMVOC eq.</t>
  </si>
  <si>
    <t xml:space="preserve">La qualità del dato è stata valutata mediando il punteggio ottenuto nelle seguenti tre dimensioni: </t>
  </si>
  <si>
    <t>abitanti Italiani</t>
  </si>
  <si>
    <t>Vai al database…</t>
  </si>
  <si>
    <r>
      <t>m</t>
    </r>
    <r>
      <rPr>
        <vertAlign val="superscript"/>
        <sz val="11"/>
        <color theme="1"/>
        <rFont val="Calibri"/>
        <family val="2"/>
        <scheme val="minor"/>
      </rPr>
      <t>3</t>
    </r>
    <r>
      <rPr>
        <sz val="11"/>
        <color theme="1"/>
        <rFont val="Calibri"/>
        <family val="2"/>
        <scheme val="minor"/>
      </rPr>
      <t xml:space="preserve"> di acqua consumati per irrigare in una stagione</t>
    </r>
  </si>
  <si>
    <t>L'acqua consumata per irrigare un ettaro (10.000 mq) di terreno coltivato a pomodoro, durante una stagione, è pari a 2500 m3; 1 m3 di acqua occorre per irrigare 4 mq di terreno coltivato a pomodoro durante una stagione.</t>
  </si>
  <si>
    <r>
      <t>kg CO</t>
    </r>
    <r>
      <rPr>
        <sz val="9"/>
        <color theme="1"/>
        <rFont val="Calibri"/>
        <family val="2"/>
        <scheme val="minor"/>
      </rPr>
      <t>2</t>
    </r>
    <r>
      <rPr>
        <sz val="11"/>
        <color theme="1"/>
        <rFont val="Calibri"/>
        <family val="2"/>
        <scheme val="minor"/>
      </rPr>
      <t xml:space="preserve"> eq. </t>
    </r>
  </si>
  <si>
    <r>
      <t>m3 H</t>
    </r>
    <r>
      <rPr>
        <sz val="9"/>
        <color theme="1"/>
        <rFont val="Calibri"/>
        <family val="2"/>
        <scheme val="minor"/>
      </rPr>
      <t>2</t>
    </r>
    <r>
      <rPr>
        <sz val="11"/>
        <color theme="1"/>
        <rFont val="Calibri"/>
        <family val="2"/>
        <scheme val="minor"/>
      </rPr>
      <t>O eq.</t>
    </r>
  </si>
  <si>
    <t>Studio Unilever su prodotto Dove</t>
  </si>
  <si>
    <r>
      <t>kg di CO</t>
    </r>
    <r>
      <rPr>
        <vertAlign val="superscript"/>
        <sz val="11"/>
        <color theme="1"/>
        <rFont val="Calibri"/>
        <family val="2"/>
        <scheme val="minor"/>
      </rPr>
      <t>2</t>
    </r>
    <r>
      <rPr>
        <sz val="11"/>
        <color theme="1"/>
        <rFont val="Calibri"/>
        <family val="2"/>
        <scheme val="minor"/>
      </rPr>
      <t xml:space="preserve"> emessi percorrendo</t>
    </r>
  </si>
  <si>
    <r>
      <t>kg di CO</t>
    </r>
    <r>
      <rPr>
        <vertAlign val="superscript"/>
        <sz val="11"/>
        <color theme="1"/>
        <rFont val="Calibri"/>
        <family val="2"/>
        <scheme val="minor"/>
      </rPr>
      <t>2</t>
    </r>
    <r>
      <rPr>
        <sz val="11"/>
        <color theme="1"/>
        <rFont val="Calibri"/>
        <family val="2"/>
        <scheme val="minor"/>
      </rPr>
      <t xml:space="preserve"> assorbiti in un anno da</t>
    </r>
  </si>
  <si>
    <r>
      <t>kg di CO</t>
    </r>
    <r>
      <rPr>
        <vertAlign val="superscript"/>
        <sz val="11"/>
        <color theme="1"/>
        <rFont val="Calibri"/>
        <family val="2"/>
        <scheme val="minor"/>
      </rPr>
      <t>2</t>
    </r>
    <r>
      <rPr>
        <sz val="11"/>
        <color theme="1"/>
        <rFont val="Calibri"/>
        <family val="2"/>
        <scheme val="minor"/>
      </rPr>
      <t xml:space="preserve"> emessi dalle automobili di</t>
    </r>
  </si>
  <si>
    <t>Dossier forestazione di AzzeroCO2 (2012)</t>
  </si>
  <si>
    <t>Tool Qant-is (2020)</t>
  </si>
  <si>
    <t>https://www.federnuoto.it/federazione-extra/impianti/763-reg-omologazioni-impianti-all-5-norme-fina-impianti-e-attrezzature-2013-2017/file.html</t>
  </si>
  <si>
    <t>La dimensione Standard di una piscina olimpionica è regolamentata da Federnuoto (FINA - Fédération internationale de natation)</t>
  </si>
  <si>
    <t>Norme FINA per gli Impianti</t>
  </si>
  <si>
    <t>Database Ecoinvent (2020) con EF method</t>
  </si>
  <si>
    <r>
      <rPr>
        <b/>
        <i/>
        <sz val="22"/>
        <color theme="1"/>
        <rFont val="AR ESSENCE"/>
      </rPr>
      <t>Life Cycle Communication</t>
    </r>
    <r>
      <rPr>
        <b/>
        <sz val="22"/>
        <color theme="1"/>
        <rFont val="AR ESSENCE"/>
      </rPr>
      <t xml:space="preserve"> tool    </t>
    </r>
    <r>
      <rPr>
        <b/>
        <sz val="16"/>
        <color theme="1"/>
        <rFont val="Calibri"/>
        <family val="2"/>
        <scheme val="minor"/>
      </rPr>
      <t>Leggi le possibili equivalenze per ambiti di relazione con la vita del consumatore</t>
    </r>
  </si>
  <si>
    <t xml:space="preserve">km con un'auto Euro 4 di cilindrata media </t>
  </si>
  <si>
    <r>
      <t>kg di CO</t>
    </r>
    <r>
      <rPr>
        <vertAlign val="superscript"/>
        <sz val="11"/>
        <color theme="1"/>
        <rFont val="Calibri"/>
        <family val="2"/>
        <scheme val="minor"/>
      </rPr>
      <t>2</t>
    </r>
    <r>
      <rPr>
        <sz val="11"/>
        <color theme="1"/>
        <rFont val="Calibri"/>
        <family val="2"/>
        <scheme val="minor"/>
      </rPr>
      <t xml:space="preserve"> emessi in un anno per produrre l'energia necessaria a far funzionare</t>
    </r>
  </si>
  <si>
    <t>stufe tradizionali o camini  alimentati a legna</t>
  </si>
  <si>
    <t xml:space="preserve">stufe a pellet </t>
  </si>
  <si>
    <t>MJ consumati  per illuminare per</t>
  </si>
  <si>
    <t xml:space="preserve">mq di un appartamento </t>
  </si>
  <si>
    <t>Dati antecedenti al 2014</t>
  </si>
  <si>
    <t>Anno di riferimento dei dati tra il 2018 e il 2020</t>
  </si>
  <si>
    <t>Anno di riferimento dei dati tra il 2014 e il 2017</t>
  </si>
  <si>
    <t>Cambiamento climatico</t>
  </si>
  <si>
    <t>Impronta Idrica</t>
  </si>
  <si>
    <t>Eutrofizzazione delle acque dolci</t>
  </si>
  <si>
    <t>Formazione di smog fotochimico</t>
  </si>
  <si>
    <t xml:space="preserve"> Acidificazione</t>
  </si>
  <si>
    <t>Consumo di risorse fossili</t>
  </si>
  <si>
    <r>
      <t xml:space="preserve">L'indicatore </t>
    </r>
    <r>
      <rPr>
        <b/>
        <i/>
        <sz val="11"/>
        <color theme="0"/>
        <rFont val="Calibri"/>
        <family val="2"/>
        <scheme val="minor"/>
      </rPr>
      <t>Cambiamento Climatico</t>
    </r>
    <r>
      <rPr>
        <sz val="11"/>
        <color theme="0"/>
        <rFont val="Calibri"/>
        <family val="2"/>
        <scheme val="minor"/>
      </rPr>
      <t xml:space="preserve"> (</t>
    </r>
    <r>
      <rPr>
        <i/>
        <sz val="11"/>
        <color theme="0"/>
        <rFont val="Calibri"/>
        <family val="2"/>
        <scheme val="minor"/>
      </rPr>
      <t>Climate Change - fossil</t>
    </r>
    <r>
      <rPr>
        <sz val="11"/>
        <color theme="0"/>
        <rFont val="Calibri"/>
        <family val="2"/>
        <scheme val="minor"/>
      </rPr>
      <t>) indica la quantità di emissioni di gas a effetto serra  di origine fossile generate direttamente o indirettamente nell'intero ciclo di vita di un prodotto o di un servizio. È misurato in kg CO</t>
    </r>
    <r>
      <rPr>
        <sz val="9"/>
        <color theme="0"/>
        <rFont val="Calibri"/>
        <family val="2"/>
        <scheme val="minor"/>
      </rPr>
      <t xml:space="preserve">2 </t>
    </r>
    <r>
      <rPr>
        <sz val="11"/>
        <color theme="0"/>
        <rFont val="Calibri"/>
        <family val="2"/>
        <scheme val="minor"/>
      </rPr>
      <t xml:space="preserve">equivalenti.  </t>
    </r>
  </si>
  <si>
    <r>
      <t xml:space="preserve">L'indicatore </t>
    </r>
    <r>
      <rPr>
        <b/>
        <i/>
        <sz val="11"/>
        <color theme="0"/>
        <rFont val="Calibri"/>
        <family val="2"/>
        <scheme val="minor"/>
      </rPr>
      <t>Formazione di Smog Fotochimico</t>
    </r>
    <r>
      <rPr>
        <sz val="11"/>
        <color theme="0"/>
        <rFont val="Calibri"/>
        <family val="2"/>
        <scheme val="minor"/>
      </rPr>
      <t xml:space="preserve"> (</t>
    </r>
    <r>
      <rPr>
        <i/>
        <sz val="11"/>
        <color theme="0"/>
        <rFont val="Calibri"/>
        <family val="2"/>
        <scheme val="minor"/>
      </rPr>
      <t>Photochemical Ozone Formation</t>
    </r>
    <r>
      <rPr>
        <b/>
        <i/>
        <sz val="11"/>
        <color theme="0"/>
        <rFont val="Calibri"/>
        <family val="2"/>
        <scheme val="minor"/>
      </rPr>
      <t>)</t>
    </r>
    <r>
      <rPr>
        <sz val="11"/>
        <color theme="0"/>
        <rFont val="Calibri"/>
        <family val="2"/>
        <scheme val="minor"/>
      </rPr>
      <t xml:space="preserve"> indica la quantità di emissioni che contribuiscono alla formazione di smog fotochimico, principalmente ozono troposferico, nocivo per gli organismi viventi e fonte di malattie respiratorie. È misurato in composti organici volatili non metanici equivalenti.</t>
    </r>
  </si>
  <si>
    <r>
      <t xml:space="preserve">L'indicatore </t>
    </r>
    <r>
      <rPr>
        <b/>
        <i/>
        <sz val="11"/>
        <color theme="0"/>
        <rFont val="Calibri"/>
        <family val="2"/>
        <scheme val="minor"/>
      </rPr>
      <t>Impronta Idrica</t>
    </r>
    <r>
      <rPr>
        <sz val="11"/>
        <color theme="0"/>
        <rFont val="Calibri"/>
        <family val="2"/>
        <scheme val="minor"/>
      </rPr>
      <t xml:space="preserve"> (</t>
    </r>
    <r>
      <rPr>
        <i/>
        <sz val="11"/>
        <color theme="0"/>
        <rFont val="Calibri"/>
        <family val="2"/>
        <scheme val="minor"/>
      </rPr>
      <t>Water Use</t>
    </r>
    <r>
      <rPr>
        <b/>
        <i/>
        <sz val="11"/>
        <color theme="0"/>
        <rFont val="Calibri"/>
        <family val="2"/>
        <scheme val="minor"/>
      </rPr>
      <t>)</t>
    </r>
    <r>
      <rPr>
        <sz val="11"/>
        <color theme="0"/>
        <rFont val="Calibri"/>
        <family val="2"/>
        <scheme val="minor"/>
      </rPr>
      <t>indica la quantità d'acqua consumata direttamente o indirettamente nell'intero ciclo di vita di un prodotto o di un servizio.  È misurato in metri cubi di acqua equivalenti.</t>
    </r>
  </si>
  <si>
    <r>
      <t xml:space="preserve">L' indicatore </t>
    </r>
    <r>
      <rPr>
        <b/>
        <i/>
        <sz val="11"/>
        <color theme="0"/>
        <rFont val="Calibri"/>
        <family val="2"/>
        <scheme val="minor"/>
      </rPr>
      <t xml:space="preserve">Eutrofizzazione delle Acque dolci </t>
    </r>
    <r>
      <rPr>
        <sz val="11"/>
        <color theme="0"/>
        <rFont val="Calibri"/>
        <family val="2"/>
        <scheme val="minor"/>
      </rPr>
      <t>(</t>
    </r>
    <r>
      <rPr>
        <i/>
        <sz val="11"/>
        <color theme="0"/>
        <rFont val="Calibri"/>
        <family val="2"/>
        <scheme val="minor"/>
      </rPr>
      <t>Freshwater Eutrophication)</t>
    </r>
    <r>
      <rPr>
        <sz val="11"/>
        <color theme="0"/>
        <rFont val="Calibri"/>
        <family val="2"/>
        <scheme val="minor"/>
      </rPr>
      <t xml:space="preserve"> indica la quantità di sostanze nutritive in ambiente acquatico, principalmente nitrogeno (N) e fosforo (P), che inducono la crescita delle alghe, che sottraggono ossigeno all'acqua, causando moria dei pesci. È misurato in kg di fosforo equivalenti.</t>
    </r>
  </si>
  <si>
    <r>
      <t xml:space="preserve">L'indicatore </t>
    </r>
    <r>
      <rPr>
        <b/>
        <i/>
        <sz val="11"/>
        <color theme="0"/>
        <rFont val="Calibri"/>
        <family val="2"/>
        <scheme val="minor"/>
      </rPr>
      <t>Acidificazione</t>
    </r>
    <r>
      <rPr>
        <sz val="11"/>
        <color theme="0"/>
        <rFont val="Calibri"/>
        <family val="2"/>
        <scheme val="minor"/>
      </rPr>
      <t xml:space="preserve"> (</t>
    </r>
    <r>
      <rPr>
        <i/>
        <sz val="11"/>
        <color theme="0"/>
        <rFont val="Calibri"/>
        <family val="2"/>
        <scheme val="minor"/>
      </rPr>
      <t>Acidification</t>
    </r>
    <r>
      <rPr>
        <b/>
        <i/>
        <sz val="11"/>
        <color theme="0"/>
        <rFont val="Calibri"/>
        <family val="2"/>
        <scheme val="minor"/>
      </rPr>
      <t>)</t>
    </r>
    <r>
      <rPr>
        <sz val="11"/>
        <color theme="0"/>
        <rFont val="Calibri"/>
        <family val="2"/>
        <scheme val="minor"/>
      </rPr>
      <t xml:space="preserve"> indica la quantità di emissioni che aumentando la concentrazione degli ioni H+ in acqua, ne abbassano il pH e causano l'acidificazione dell'ambiente, con conseguente danneggiamento di flora e fauna. È misurato in moli di ioni H+ equivalenti.</t>
    </r>
  </si>
  <si>
    <r>
      <t xml:space="preserve">L'indicatore </t>
    </r>
    <r>
      <rPr>
        <b/>
        <i/>
        <sz val="11"/>
        <color theme="0"/>
        <rFont val="Calibri"/>
        <family val="2"/>
        <scheme val="minor"/>
      </rPr>
      <t xml:space="preserve">Consumo di risorse fossili </t>
    </r>
    <r>
      <rPr>
        <sz val="11"/>
        <color theme="0"/>
        <rFont val="Calibri"/>
        <family val="2"/>
        <scheme val="minor"/>
      </rPr>
      <t>(</t>
    </r>
    <r>
      <rPr>
        <i/>
        <sz val="11"/>
        <color theme="0"/>
        <rFont val="Calibri"/>
        <family val="2"/>
        <scheme val="minor"/>
      </rPr>
      <t>Resource Use, fossils</t>
    </r>
    <r>
      <rPr>
        <b/>
        <i/>
        <sz val="11"/>
        <color theme="0"/>
        <rFont val="Calibri"/>
        <family val="2"/>
        <scheme val="minor"/>
      </rPr>
      <t>)</t>
    </r>
    <r>
      <rPr>
        <sz val="11"/>
        <color theme="0"/>
        <rFont val="Calibri"/>
        <family val="2"/>
        <scheme val="minor"/>
      </rPr>
      <t>indica la quantità di risorse fossili, come petrolio, gas naturale o carbone, consumate direttamente o indirettamente nell'intero ciclo di vita di un prodotto o di un servizio. È misurato in MJ.</t>
    </r>
  </si>
  <si>
    <t>Elaborazione  su database Ecoinvent (2020)</t>
  </si>
  <si>
    <t>Elaborazione su dati Carbon Footprint Ltd (2020)</t>
  </si>
  <si>
    <t>Elaborazione su standard FINA - Fédération internationale de natation</t>
  </si>
  <si>
    <t>Elaborazione su dati ARPA Emilia-Romagna (2011)</t>
  </si>
  <si>
    <t>dato stimato approssimativamente, non verificato</t>
  </si>
  <si>
    <t>dato misurato o stimato, non verificato</t>
  </si>
  <si>
    <r>
      <t xml:space="preserve">Il criterio della </t>
    </r>
    <r>
      <rPr>
        <i/>
        <sz val="11"/>
        <color theme="1"/>
        <rFont val="Calibri"/>
        <family val="2"/>
        <scheme val="minor"/>
      </rPr>
      <t>Robustezza</t>
    </r>
    <r>
      <rPr>
        <sz val="11"/>
        <color theme="1"/>
        <rFont val="Calibri"/>
        <family val="2"/>
        <scheme val="minor"/>
      </rPr>
      <t xml:space="preserve"> fa riferimento alla verifica del dato: se è stato verificato da parte terza è più robusto, se non lo è stato è meno robusto.</t>
    </r>
  </si>
  <si>
    <t>Stima tecnici Selectra</t>
  </si>
  <si>
    <t>Selectra è stata fondata nel 2015 da Niccolò Carlieri e Antoine Arel con l'obiettivo di informare i consumatori italiani sulle diverse opportunità che offre il nuovo panorama della fornitura energetica e di supportare gli utenti nella scelta del fornitore più adeguato alle loro necessità. La piattaforma è specializzata nell'informazione e nella comparazione delle offerte luce, gas e internet.</t>
  </si>
  <si>
    <r>
      <rPr>
        <b/>
        <i/>
        <sz val="22"/>
        <color theme="1"/>
        <rFont val="AR ESSENCE"/>
      </rPr>
      <t>Life Cycle Communication</t>
    </r>
    <r>
      <rPr>
        <b/>
        <sz val="22"/>
        <color theme="1"/>
        <rFont val="AR ESSENCE"/>
      </rPr>
      <t xml:space="preserve"> tool    </t>
    </r>
  </si>
  <si>
    <t>Istruzioni</t>
  </si>
  <si>
    <t>**Per ogni equivalenza comunicativa, i dettagli sui punteggi nelle tre dimensioni in base alle quali è stata valutata la qualità del dato, sono consultabili nel database.</t>
  </si>
  <si>
    <r>
      <t xml:space="preserve">* Il criterio della </t>
    </r>
    <r>
      <rPr>
        <i/>
        <sz val="11"/>
        <color theme="1"/>
        <rFont val="Calibri"/>
        <family val="2"/>
        <scheme val="minor"/>
      </rPr>
      <t>Precisione</t>
    </r>
    <r>
      <rPr>
        <sz val="11"/>
        <color theme="1"/>
        <rFont val="Calibri"/>
        <family val="2"/>
        <scheme val="minor"/>
      </rPr>
      <t xml:space="preserve"> fa riferimento a come è stato calcolato il dato: se è stato misurato direttamente  è più preciso, se proviene da stime è meno preciso;</t>
    </r>
  </si>
  <si>
    <t>Punteggio di qualità**</t>
  </si>
  <si>
    <t>Precisione-Robustezza (P-R)*</t>
  </si>
  <si>
    <t>Una stagione di Formula 1, corsa da 10 squadre in 21 Grand Prix, emette per i soli motori delle automobili 1.795.857 kg di CO2; Ogni Grand prix emette quindi 1.795.857/21= 85517 kg di CO2.  Per emettere 1 kg di CO2 occorrono 0,0000117 Grand Prix di Formula 1.</t>
  </si>
  <si>
    <t xml:space="preserve"> Formula 1, in sigla F1, ufficialmente Formula One World Championship e indicata a volte in italiano come Formula Uno, è la massima categoria (in termini prestazionali) di vetture monoposto a ruote scoperte da corsa su circuito definita dalla Federazione Internazionale dell'Automobile (FIA)</t>
  </si>
  <si>
    <t>Emissioni di CO2 durante un Grand Prix di Formula 1</t>
  </si>
  <si>
    <t>wu_06</t>
  </si>
  <si>
    <t>6; 13</t>
  </si>
  <si>
    <t>docce di 5 minuti</t>
  </si>
  <si>
    <t>litri d'acqua consumati in media per fare</t>
  </si>
  <si>
    <t>Acqua consumata per fare una doccia di 5 minuti</t>
  </si>
  <si>
    <t>Una doccia di 5 minuti fa consumare 75-90 litri d'acqua. In media 83 litri.  Dato che un metro cubo equivale a 1000 litri,  in media per una doccia di 5 minuti si consumano 0,083 m3 di acqua (ovvero 83/1000). Per consumare 1  m3  d'acqua ci vogliono 12 docce di 5 minuti.</t>
  </si>
  <si>
    <t>https://www.arpa.veneto.it/temi-ambientali/acqua/file-e-allegati/scheda_risp_idrico_dw.pdf</t>
  </si>
  <si>
    <t>L'Arpa Veneto è l'Agenzia regionale per la protezione dell'Ambiente, che si occupa principalmente di controllo di fonti e di fattori di inquinamento dell'aria, dell'acqua, del suolo, acustico ed elettromagnetico; monitoraggio delle diverse componenti ambientali: clima, qualità dell'aria, delle acque, caratterizzazione del suolo, livello sonoro dell'ambiente; controllo e vigilanza del rispetto della normativa vigente e delle prescrizioni dei provvedimenti emanati dalle Autorità competenti in materie ambientali.</t>
  </si>
  <si>
    <t>Dati di ARPA Veneto contenuti nel documento "CONSIGLI PER IL RISPARMIO IDRICO "</t>
  </si>
  <si>
    <t>Elaborazione su dati ARPA Veneto</t>
  </si>
  <si>
    <t>L'ARPA Emilia-Romagna ha stimato i consumi idrici giornalieri di acqua potabile degli italiani suddividendoli in usi alimentari e per l'igiene e la pulizia.</t>
  </si>
  <si>
    <t>Elaborazione su dati Formula 1 Sustainabily strategy report (2019)</t>
  </si>
  <si>
    <r>
      <rPr>
        <i/>
        <sz val="11"/>
        <color theme="1"/>
        <rFont val="Calibri"/>
        <family val="2"/>
        <scheme val="minor"/>
      </rPr>
      <t xml:space="preserve">Dove </t>
    </r>
    <r>
      <rPr>
        <sz val="11"/>
        <color theme="1"/>
        <rFont val="Calibri"/>
        <family val="2"/>
        <scheme val="minor"/>
      </rPr>
      <t>è un marchio di prodotti per l'igiene personale, principalmente sapone, di proprietà della Unilever. I prodotti sono venduti in oltre 81 paesi. Il logo è una colomba, da qui il nome.</t>
    </r>
  </si>
  <si>
    <t>Unilever ha condotto studio su prodotto Dove (2019).Il marchio Dove si impegna a ridurre l'uso di plastica vergine attraverso il lancio di flaconi in plastica riciclata. Hanno calcolato i risparmi di energia e quindi di anidride carbonica che deriveranno da queste scelte.</t>
  </si>
  <si>
    <t>https://selectra.co.uk/energy/news/world/world-cup-2018-stadium-energy-use</t>
  </si>
  <si>
    <t>Selectra (UK) - Selectra è uno dei più grandi comparatori di offerte in Europa. Aiutano migliaia di utenti a gestire le proprie utenze luce, gas ed internet. Selectra è stata fondata nel 2015 da Niccolò Carlieri e Antoine Arel con l'obiettivo di informare i consumatori italiani sulle diverse opportunità che offre il nuovo panorama della fornitura energetica e di supportare gli utenti nella scelta del fornitore più adeguato alle loro necessità. La piattaforma è specializzata nell'informazione e nella comparazione delle offerte luce, gas e internet.</t>
  </si>
  <si>
    <t>Energia per l'illuminazione di uno stadio da  calcio per i mondiali,  durante una partita di 90'</t>
  </si>
  <si>
    <t>Uno stadio da calcio per i mondiali (capienza 40.000-80.000 persone) consuma, per l'illuminazione, circa 10.000 kWh (36000 MJ) durante una partita di due ore (inclusi intervallo e minuti di recupero). Per illuminare  un minuto di partita vengono consumati 300 MJ (ovvero 36000 MJ/120 minuti)</t>
  </si>
  <si>
    <t>minuti uno stadio da calcio per i mondiali</t>
  </si>
  <si>
    <t>Rielaborazione stimata da Selectra UK (2018) di uno studio effettuato dal Wall Street Journal in merito a uno stadio da football americano avente più o meno la stessa capienza di uno stadio da calcio per i mondiali (40.000/80.000 persone).(https://blogs.wsj.com/corporate-intelligence/2013/09/13/what-uses-more-electricity-liberia-or-cowboys-stadium-on-game-day/)</t>
  </si>
  <si>
    <t>Elaborazione su stime Selectra UK (2018)</t>
  </si>
  <si>
    <t>Elaborazione su stime Selectra Italia (2020)</t>
  </si>
  <si>
    <t>Elaborazione su stime studio Unilever (2019)</t>
  </si>
  <si>
    <t>Elaborazione su Dati Istat (2015)</t>
  </si>
  <si>
    <t>Elaborazione su Dati Regione Emilia-Romagna (2014)</t>
  </si>
  <si>
    <t xml:space="preserve">Elaborazione su Dati ARPA Emilia-Romagna </t>
  </si>
  <si>
    <t>Obiettivi di sviluppo sostenibile (OSS) | Sustainable Developent Goals (SDGs)</t>
  </si>
  <si>
    <t>GOAL 3: SALUTE E BENESSERE</t>
  </si>
  <si>
    <t>GOAL 6: ACQUA PULITA E SERVIZI IGIENICO-SANITARI</t>
  </si>
  <si>
    <t>GOAL 12: CONSUMO E PRODUZIONE RESPONSABILI</t>
  </si>
  <si>
    <t>GOAL 13: LOTTA CONTRO IL CAMBIAMENTO CLIMATICO</t>
  </si>
  <si>
    <t>GOAL 14: VITA SOTT'ACQUA</t>
  </si>
  <si>
    <t>GOAL 15: VITA SULLA TERRA</t>
  </si>
  <si>
    <t>https://www.lifeeffige.eu/</t>
  </si>
  <si>
    <r>
      <t>Questo tool è stato realizzato dall'</t>
    </r>
    <r>
      <rPr>
        <b/>
        <i/>
        <sz val="13"/>
        <color theme="0"/>
        <rFont val="Calibri"/>
        <family val="2"/>
        <scheme val="minor"/>
      </rPr>
      <t>Istituto di Management della Scuola Superiore Sant'Anna</t>
    </r>
    <r>
      <rPr>
        <sz val="13"/>
        <color theme="0"/>
        <rFont val="Calibri"/>
        <family val="2"/>
        <scheme val="minor"/>
      </rPr>
      <t xml:space="preserve"> nell'ambito del progetto Life</t>
    </r>
    <r>
      <rPr>
        <b/>
        <sz val="13"/>
        <color theme="0"/>
        <rFont val="Calibri"/>
        <family val="2"/>
        <scheme val="minor"/>
      </rPr>
      <t xml:space="preserve"> EFFIGE</t>
    </r>
    <r>
      <rPr>
        <sz val="13"/>
        <color theme="0"/>
        <rFont val="Calibri"/>
        <family val="2"/>
        <scheme val="minor"/>
      </rPr>
      <t>. Lo strumento mira a supportare la comunicazione dell'</t>
    </r>
    <r>
      <rPr>
        <b/>
        <sz val="13"/>
        <color theme="0"/>
        <rFont val="Calibri"/>
        <family val="2"/>
        <scheme val="minor"/>
      </rPr>
      <t>impronta ambientale</t>
    </r>
    <r>
      <rPr>
        <sz val="13"/>
        <color theme="0"/>
        <rFont val="Calibri"/>
        <family val="2"/>
        <scheme val="minor"/>
      </rPr>
      <t xml:space="preserve"> di prodotti e servizi tramite l'utilizzo di </t>
    </r>
    <r>
      <rPr>
        <b/>
        <sz val="13"/>
        <color theme="0"/>
        <rFont val="Calibri"/>
        <family val="2"/>
        <scheme val="minor"/>
      </rPr>
      <t>equivalenze</t>
    </r>
    <r>
      <rPr>
        <sz val="13"/>
        <color theme="0"/>
        <rFont val="Calibri"/>
        <family val="2"/>
        <scheme val="minor"/>
      </rPr>
      <t xml:space="preserve"> intuitive. </t>
    </r>
  </si>
  <si>
    <r>
      <t xml:space="preserve">Conoscendo i valori degli indicatori che risultano da studi </t>
    </r>
    <r>
      <rPr>
        <i/>
        <sz val="13"/>
        <color theme="0"/>
        <rFont val="Calibri"/>
        <family val="2"/>
        <scheme val="minor"/>
      </rPr>
      <t xml:space="preserve">Life Cycle Assessment </t>
    </r>
    <r>
      <rPr>
        <sz val="13"/>
        <color theme="0"/>
        <rFont val="Calibri"/>
        <family val="2"/>
        <scheme val="minor"/>
      </rPr>
      <t>di un certo prodotto o servizio, i responsabili della comunicazione possono tradurli in dimensioni più vicine alla vita quotidiana del consumatore, costruendo una comunicazione più comprensibile ed efficace.</t>
    </r>
  </si>
  <si>
    <r>
      <t xml:space="preserve">Nel foglio </t>
    </r>
    <r>
      <rPr>
        <i/>
        <sz val="13"/>
        <color theme="0"/>
        <rFont val="Calibri"/>
        <family val="2"/>
        <scheme val="minor"/>
      </rPr>
      <t>"</t>
    </r>
    <r>
      <rPr>
        <b/>
        <i/>
        <sz val="13"/>
        <color theme="0"/>
        <rFont val="Calibri"/>
        <family val="2"/>
        <scheme val="minor"/>
      </rPr>
      <t>Inserisci i dati</t>
    </r>
    <r>
      <rPr>
        <sz val="13"/>
        <color theme="0"/>
        <rFont val="Calibri"/>
        <family val="2"/>
        <scheme val="minor"/>
      </rPr>
      <t>" , compilare le celle bianche inserendo i valori degli indicatori di impatto, derivanti da studi LCA, che si vogliono comunicare.</t>
    </r>
  </si>
  <si>
    <r>
      <t xml:space="preserve">Nel foglio </t>
    </r>
    <r>
      <rPr>
        <i/>
        <sz val="13"/>
        <color theme="0"/>
        <rFont val="Calibri"/>
        <family val="2"/>
        <scheme val="minor"/>
      </rPr>
      <t>"</t>
    </r>
    <r>
      <rPr>
        <b/>
        <i/>
        <sz val="13"/>
        <color theme="0"/>
        <rFont val="Calibri"/>
        <family val="2"/>
        <scheme val="minor"/>
      </rPr>
      <t>Risultati_per_Categoria Impatto</t>
    </r>
    <r>
      <rPr>
        <i/>
        <sz val="13"/>
        <color theme="0"/>
        <rFont val="Calibri"/>
        <family val="2"/>
        <scheme val="minor"/>
      </rPr>
      <t>"</t>
    </r>
    <r>
      <rPr>
        <sz val="13"/>
        <color theme="0"/>
        <rFont val="Calibri"/>
        <family val="2"/>
        <scheme val="minor"/>
      </rPr>
      <t xml:space="preserve"> , leggere le possibili equivalenze comunicative, classificate per categoria di impatto. </t>
    </r>
  </si>
  <si>
    <r>
      <t xml:space="preserve">Nel foglio </t>
    </r>
    <r>
      <rPr>
        <i/>
        <sz val="13"/>
        <color theme="0"/>
        <rFont val="Calibri"/>
        <family val="2"/>
        <scheme val="minor"/>
      </rPr>
      <t>"</t>
    </r>
    <r>
      <rPr>
        <b/>
        <i/>
        <sz val="13"/>
        <color theme="0"/>
        <rFont val="Calibri"/>
        <family val="2"/>
        <scheme val="minor"/>
      </rPr>
      <t>Risultati_per_Sfera_Consumatore</t>
    </r>
    <r>
      <rPr>
        <i/>
        <sz val="13"/>
        <color theme="0"/>
        <rFont val="Calibri"/>
        <family val="2"/>
        <scheme val="minor"/>
      </rPr>
      <t>"</t>
    </r>
    <r>
      <rPr>
        <sz val="13"/>
        <color theme="0"/>
        <rFont val="Calibri"/>
        <family val="2"/>
        <scheme val="minor"/>
      </rPr>
      <t xml:space="preserve"> , leggere le possibili equivalenze comunicative, classificate per ambiti di relazione con la vita del consumatore.</t>
    </r>
  </si>
  <si>
    <r>
      <t>Inoltre, sono esplicitati gli SDGs a cui ciascun indicatore è legato. Infatti, migliorando le performance ambientali misurate da ciascun indicatore, si può contribuire al raggiungimento di alcuni  Sustainable Development Goals UN. Cliccando sulla cella dove sono riportati gli SDGs di riferimento, si accede al foglio "</t>
    </r>
    <r>
      <rPr>
        <b/>
        <i/>
        <sz val="13"/>
        <color theme="0"/>
        <rFont val="Calibri"/>
        <family val="2"/>
        <scheme val="minor"/>
      </rPr>
      <t>SDGs</t>
    </r>
    <r>
      <rPr>
        <sz val="13"/>
        <color theme="0"/>
        <rFont val="Calibri"/>
        <family val="2"/>
        <scheme val="minor"/>
      </rPr>
      <t>" in cui sono riportate informazioni sugli stessi.</t>
    </r>
  </si>
  <si>
    <r>
      <t xml:space="preserve">Nel foglio </t>
    </r>
    <r>
      <rPr>
        <i/>
        <sz val="13"/>
        <color theme="0"/>
        <rFont val="Calibri"/>
        <family val="2"/>
        <scheme val="minor"/>
      </rPr>
      <t>"</t>
    </r>
    <r>
      <rPr>
        <b/>
        <i/>
        <sz val="13"/>
        <color theme="0"/>
        <rFont val="Calibri"/>
        <family val="2"/>
        <scheme val="minor"/>
      </rPr>
      <t>Valutazione Qualità dato</t>
    </r>
    <r>
      <rPr>
        <i/>
        <sz val="13"/>
        <color theme="0"/>
        <rFont val="Calibri"/>
        <family val="2"/>
        <scheme val="minor"/>
      </rPr>
      <t>"</t>
    </r>
    <r>
      <rPr>
        <sz val="13"/>
        <color theme="0"/>
        <rFont val="Calibri"/>
        <family val="2"/>
        <scheme val="minor"/>
      </rPr>
      <t xml:space="preserve">, sono esplicitati i criteri secondo cui è stato valutato il dato utilizzato per la creazione dell'equivalenza. </t>
    </r>
  </si>
  <si>
    <r>
      <t xml:space="preserve">Nel foglio </t>
    </r>
    <r>
      <rPr>
        <i/>
        <sz val="13"/>
        <color theme="0"/>
        <rFont val="Calibri"/>
        <family val="2"/>
        <scheme val="minor"/>
      </rPr>
      <t>"</t>
    </r>
    <r>
      <rPr>
        <b/>
        <i/>
        <sz val="13"/>
        <color theme="0"/>
        <rFont val="Calibri"/>
        <family val="2"/>
        <scheme val="minor"/>
      </rPr>
      <t>Database</t>
    </r>
    <r>
      <rPr>
        <i/>
        <sz val="13"/>
        <color theme="0"/>
        <rFont val="Calibri"/>
        <family val="2"/>
        <scheme val="minor"/>
      </rPr>
      <t>"</t>
    </r>
    <r>
      <rPr>
        <sz val="13"/>
        <color theme="0"/>
        <rFont val="Calibri"/>
        <family val="2"/>
        <scheme val="minor"/>
      </rPr>
      <t>, sono presenti tutte le informazioni di dettaglio su ciascuna equivalenza. Ad ogni equivalenza è associato un codice univoco.</t>
    </r>
  </si>
  <si>
    <r>
      <t xml:space="preserve">Chi utilizza lo strumento è tenuto a citare la </t>
    </r>
    <r>
      <rPr>
        <b/>
        <sz val="13"/>
        <color theme="0"/>
        <rFont val="Calibri"/>
        <family val="2"/>
        <scheme val="minor"/>
      </rPr>
      <t>fonte del dato</t>
    </r>
    <r>
      <rPr>
        <sz val="13"/>
        <color theme="0"/>
        <rFont val="Calibri"/>
        <family val="2"/>
        <scheme val="minor"/>
      </rPr>
      <t xml:space="preserve"> e a </t>
    </r>
    <r>
      <rPr>
        <b/>
        <sz val="13"/>
        <color theme="0"/>
        <rFont val="Calibri"/>
        <family val="2"/>
        <scheme val="minor"/>
      </rPr>
      <t>riconoscere la paternità</t>
    </r>
    <r>
      <rPr>
        <sz val="13"/>
        <color theme="0"/>
        <rFont val="Calibri"/>
        <family val="2"/>
        <scheme val="minor"/>
      </rPr>
      <t xml:space="preserve"> di Life EFFIGE  (es. in caso di comunicazione sul sito web aziendale mettere il link al progetto EFFIGE).</t>
    </r>
  </si>
  <si>
    <r>
      <t xml:space="preserve">Entrambi i fogli dei </t>
    </r>
    <r>
      <rPr>
        <b/>
        <sz val="13"/>
        <color theme="0"/>
        <rFont val="Calibri"/>
        <family val="2"/>
        <scheme val="minor"/>
      </rPr>
      <t xml:space="preserve">Risultati </t>
    </r>
    <r>
      <rPr>
        <sz val="13"/>
        <color theme="0"/>
        <rFont val="Calibri"/>
        <family val="2"/>
        <scheme val="minor"/>
      </rPr>
      <t xml:space="preserve">riportano per ciascuna equivalenza: un </t>
    </r>
    <r>
      <rPr>
        <b/>
        <sz val="13"/>
        <color theme="0"/>
        <rFont val="Calibri"/>
        <family val="2"/>
        <scheme val="minor"/>
      </rPr>
      <t>claim</t>
    </r>
    <r>
      <rPr>
        <b/>
        <sz val="13"/>
        <color rgb="FFCCFF99"/>
        <rFont val="Calibri"/>
        <family val="2"/>
        <scheme val="minor"/>
      </rPr>
      <t>*</t>
    </r>
    <r>
      <rPr>
        <sz val="13"/>
        <color theme="0"/>
        <rFont val="Calibri"/>
        <family val="2"/>
        <scheme val="minor"/>
      </rPr>
      <t xml:space="preserve">, la </t>
    </r>
    <r>
      <rPr>
        <b/>
        <sz val="13"/>
        <color theme="0"/>
        <rFont val="Calibri"/>
        <family val="2"/>
        <scheme val="minor"/>
      </rPr>
      <t xml:space="preserve">fonte del dato </t>
    </r>
    <r>
      <rPr>
        <sz val="13"/>
        <color theme="0"/>
        <rFont val="Calibri"/>
        <family val="2"/>
        <scheme val="minor"/>
      </rPr>
      <t xml:space="preserve">e la </t>
    </r>
    <r>
      <rPr>
        <b/>
        <sz val="13"/>
        <color theme="0"/>
        <rFont val="Calibri"/>
        <family val="2"/>
        <scheme val="minor"/>
      </rPr>
      <t xml:space="preserve">qualità media del dato. </t>
    </r>
  </si>
  <si>
    <r>
      <rPr>
        <sz val="12"/>
        <color rgb="FFCCFF99"/>
        <rFont val="Calibri"/>
        <family val="2"/>
        <scheme val="minor"/>
      </rPr>
      <t>*</t>
    </r>
    <r>
      <rPr>
        <sz val="11"/>
        <color rgb="FFCCFF99"/>
        <rFont val="Calibri"/>
        <family val="2"/>
        <scheme val="minor"/>
      </rPr>
      <t xml:space="preserve"> I </t>
    </r>
    <r>
      <rPr>
        <b/>
        <sz val="11"/>
        <color rgb="FFCCFF99"/>
        <rFont val="Calibri"/>
        <family val="2"/>
        <scheme val="minor"/>
      </rPr>
      <t>risultati numerici</t>
    </r>
    <r>
      <rPr>
        <sz val="11"/>
        <color rgb="FFCCFF99"/>
        <rFont val="Calibri"/>
        <family val="2"/>
        <scheme val="minor"/>
      </rPr>
      <t xml:space="preserve"> inclusi nei claim sono arrotondati di default alla seconda cifra decimale. Sta ai responsabili della comunicazione, in base al caso specifico, decidere di arrotondare ulteriormente.</t>
    </r>
  </si>
  <si>
    <t>https://asvis.it/goal-e-target-obiettivi-e-traguardi-per-il-2030/#</t>
  </si>
  <si>
    <t xml:space="preserve">Per saperne di più, visitate il sito: </t>
  </si>
  <si>
    <t>Adottare misure urgenti per combattere il cambiamento climatico e le sue conseguenze.</t>
  </si>
  <si>
    <t>Assicurare la salute e il benessere per tutti e per tutte le età.</t>
  </si>
  <si>
    <t>Dei 17 SDGs, i seguenti sono quelli legati agli indicatori di impatto considerati in questo tool:</t>
  </si>
  <si>
    <t xml:space="preserve">Garantire a tutti la disponibilità e la gestione sostenibile dell'acqua e delle strutture igienico-sanitarie.
</t>
  </si>
  <si>
    <t>Garantire modelli sostenibili di produzione e di consumo.</t>
  </si>
  <si>
    <t>Conservare e utilizzare in modo durevole gli oceani, i mari e le risorse marine per uno sviluppo sostenibile.</t>
  </si>
  <si>
    <r>
      <t xml:space="preserve">Nel settembre 2015 più di 150 leader internazionali si sono incontrati alle Nazioni Unite per contribuire allo sviluppo globale, promuovere il benessere umano e proteggere l’ambiente.
La comunità degli Stati ha approvato l’Agenda 2030 per uno sviluppo sostenibile, i cui elementi essenziali sono </t>
    </r>
    <r>
      <rPr>
        <b/>
        <sz val="12"/>
        <color theme="0"/>
        <rFont val="Calibri"/>
        <family val="2"/>
        <scheme val="minor"/>
      </rPr>
      <t xml:space="preserve">17 </t>
    </r>
    <r>
      <rPr>
        <sz val="12"/>
        <color theme="0"/>
        <rFont val="Calibri"/>
        <family val="2"/>
        <scheme val="minor"/>
      </rPr>
      <t>obiettivi di sviluppo sostenibile (OSS/SDGs, Sustainable Development Goals) e 169 sotto-obiettivi, i quali mirano a porre fine alla povertà, a lottare contro l'ineguaglianza e allo sviluppo sociale ed economico. Inoltre riprendono aspetti di fondamentale importanza per lo sviluppo sostenibile quali l’affrontare i cambiamenti climatici e costruire società pacifiche entro l'anno 2030.
Gli OSS hanno validità universale, vale a dire che tutti i Paesi devono fornire un contributo per raggiungere gli obiettivi in base alle proprie capacità.</t>
    </r>
  </si>
  <si>
    <t>Proteggere, ripristinare e favorire un uso sostenibile dell'ecosistema terrestre, gestire sostenibilmente le foreste, contrastare la desertificazione, arrestare e far retrocedere il degrado del terreno, e fermare la perdita di diversità biologica.</t>
  </si>
  <si>
    <t>Assorbimento di CO2 da un albero equivalente in un anno</t>
  </si>
  <si>
    <t xml:space="preserve">Un albero in media assorbe in un anno 7,5 kg di CO2; </t>
  </si>
  <si>
    <r>
      <t xml:space="preserve">Alberi </t>
    </r>
    <r>
      <rPr>
        <i/>
        <sz val="11"/>
        <color theme="1"/>
        <rFont val="Calibri"/>
        <family val="2"/>
        <scheme val="minor"/>
      </rPr>
      <t>equivalenti</t>
    </r>
  </si>
  <si>
    <t xml:space="preserve"> Secodo il dossier, 100.000 alberi assorbono in una vita utile di 100 anni, 75.000 tonnellate di CO2. L'assorbimento medio annuo è quindi di 7,5 kg ad albero equivalente.  Si parla di albero equivalente perchè sono diverse le specie previste dai vari interventi di forestazione, sia alberi che arbusti.</t>
  </si>
  <si>
    <t xml:space="preserve">km con un'auto di cilindrata media </t>
  </si>
  <si>
    <t xml:space="preserve">Elaborazione su EEA Report n.2/2020 </t>
  </si>
  <si>
    <t>L'Agenzia europea dell'ambiente fornisce informazioni valide e indipendenti sull'ambiente a coloro che sono coinvolti nello sviluppo, nell'adozione, nell'attuazione e nella valutazione della politica ambientale e anche al pubblico in generale. In stretta collaborazione con la rete europea di informazione e osservazione ambientale (Eionet) e dei suoi 32 paesi membri, l'AEA raccoglie dati e produce valutazioni su un'ampia gamma di argomenti legati all'ambiente.</t>
  </si>
  <si>
    <t>EEA - European Environment Agency https://www.eea.europa.eu/publications/co2-emissions-from-cars-and-vans-2018</t>
  </si>
  <si>
    <t>Secondo l'EEA, nel 2018 l'emissione media delle auto nuove in Europa è di 0,12 kg di CO2 per km percorso.</t>
  </si>
  <si>
    <t>EEA Report - n.2/2020:  Monitoring CO2 emissions from passenger cars and vans in 2018. Secondo il report, nel 2018 l'emissione media delle auto nuove in Europa è di 0,12 kg di CO2 per km percorso. See page 7: "For the second consecutive year, the average CO2
emissions from new passenger cars increased
in 2018 and reached 120.8 gCO2/km."</t>
  </si>
  <si>
    <t>L'energia necessaria per ricaricare 1 milione di smartphones in un anno comporta un'emissione di 8000 kg di CO2; 1 kg di CO2 si emette producendo energia necessaria per ricaricare 125 smartphone.</t>
  </si>
  <si>
    <r>
      <t>kg di CO</t>
    </r>
    <r>
      <rPr>
        <vertAlign val="superscript"/>
        <sz val="11"/>
        <color theme="1"/>
        <rFont val="Calibri"/>
        <family val="2"/>
        <scheme val="minor"/>
      </rPr>
      <t>2</t>
    </r>
    <r>
      <rPr>
        <sz val="11"/>
        <color theme="1"/>
        <rFont val="Calibri"/>
        <family val="2"/>
        <scheme val="minor"/>
      </rPr>
      <t xml:space="preserve"> emessi  per produrre l'energia necessaria per ricaricare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</si>
</sst>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0.0"/>
    <numFmt numFmtId="167" formatCode="0.000000"/>
    <numFmt numFmtId="168" formatCode="0.000"/>
    <numFmt numFmtId="169" formatCode="0.00000"/>
    <numFmt numFmtId="170" formatCode="0.0000"/>
    <numFmt numFmtId="171" formatCode="0.0000000"/>
  </numFmts>
  <fonts count="68">
    <font>
      <sz val="11"/>
      <color theme="1"/>
      <name val="Calibri"/>
      <family val="2"/>
      <scheme val="minor"/>
    </font>
    <font>
      <u/>
      <sz val="11"/>
      <color theme="10"/>
      <name val="Calibri"/>
      <family val="2"/>
      <scheme val="minor"/>
    </font>
    <font>
      <b/>
      <sz val="11"/>
      <color theme="1"/>
      <name val="Calibri"/>
      <family val="2"/>
      <scheme val="minor"/>
    </font>
    <font>
      <b/>
      <sz val="12"/>
      <name val="Calibri"/>
      <family val="2"/>
      <scheme val="minor"/>
    </font>
    <font>
      <b/>
      <sz val="11"/>
      <color rgb="FFFF0000"/>
      <name val="Calibri"/>
      <family val="2"/>
      <scheme val="minor"/>
    </font>
    <font>
      <i/>
      <sz val="11"/>
      <color theme="1"/>
      <name val="Calibri"/>
      <family val="2"/>
      <scheme val="minor"/>
    </font>
    <font>
      <u/>
      <sz val="11"/>
      <color rgb="FFFF0000"/>
      <name val="Calibri"/>
      <family val="2"/>
      <scheme val="minor"/>
    </font>
    <font>
      <sz val="11"/>
      <color theme="1"/>
      <name val="Calibri Light"/>
      <family val="2"/>
    </font>
    <font>
      <sz val="8"/>
      <color theme="1"/>
      <name val="Calibri Light"/>
      <family val="2"/>
    </font>
    <font>
      <b/>
      <sz val="11"/>
      <color theme="1"/>
      <name val="Calibri Light"/>
      <family val="2"/>
    </font>
    <font>
      <vertAlign val="superscript"/>
      <sz val="11"/>
      <color theme="1"/>
      <name val="Calibri Light"/>
      <family val="2"/>
    </font>
    <font>
      <vertAlign val="subscript"/>
      <sz val="11"/>
      <color theme="1"/>
      <name val="Calibri Light"/>
      <family val="2"/>
    </font>
    <font>
      <sz val="11"/>
      <color rgb="FFFF0000"/>
      <name val="Calibri"/>
      <family val="2"/>
      <scheme val="minor"/>
    </font>
    <font>
      <b/>
      <sz val="12"/>
      <color theme="1"/>
      <name val="Calibri Light"/>
      <family val="2"/>
    </font>
    <font>
      <b/>
      <i/>
      <sz val="12"/>
      <color theme="1"/>
      <name val="Calibri Light"/>
      <family val="2"/>
    </font>
    <font>
      <b/>
      <sz val="11"/>
      <color theme="1"/>
      <name val="Calibri Light"/>
      <family val="2"/>
      <scheme val="major"/>
    </font>
    <font>
      <b/>
      <sz val="12"/>
      <color theme="1"/>
      <name val="Calibri"/>
      <family val="2"/>
      <scheme val="minor"/>
    </font>
    <font>
      <b/>
      <i/>
      <sz val="11"/>
      <color theme="1"/>
      <name val="Calibri Light"/>
      <family val="2"/>
    </font>
    <font>
      <b/>
      <i/>
      <sz val="10"/>
      <color theme="1"/>
      <name val="Calibri Light"/>
      <family val="2"/>
    </font>
    <font>
      <u/>
      <sz val="11"/>
      <color theme="1"/>
      <name val="Calibri"/>
      <family val="2"/>
      <scheme val="minor"/>
    </font>
    <font>
      <sz val="8"/>
      <name val="Calibri"/>
      <family val="2"/>
      <scheme val="minor"/>
    </font>
    <font>
      <vertAlign val="superscript"/>
      <sz val="11"/>
      <color theme="1"/>
      <name val="Calibri"/>
      <family val="2"/>
      <scheme val="minor"/>
    </font>
    <font>
      <vertAlign val="subscript"/>
      <sz val="11"/>
      <color theme="1"/>
      <name val="Calibri"/>
      <family val="2"/>
      <scheme val="minor"/>
    </font>
    <font>
      <sz val="11"/>
      <name val="Calibri"/>
      <family val="2"/>
      <scheme val="minor"/>
    </font>
    <font>
      <b/>
      <sz val="11"/>
      <color theme="0"/>
      <name val="Calibri"/>
      <family val="2"/>
      <scheme val="minor"/>
    </font>
    <font>
      <b/>
      <sz val="14"/>
      <color theme="1"/>
      <name val="Calibri"/>
      <family val="2"/>
      <scheme val="minor"/>
    </font>
    <font>
      <i/>
      <sz val="10"/>
      <color theme="1"/>
      <name val="Calibri"/>
      <family val="2"/>
      <scheme val="minor"/>
    </font>
    <font>
      <b/>
      <sz val="18"/>
      <color theme="0"/>
      <name val="Calibri"/>
      <family val="2"/>
      <scheme val="minor"/>
    </font>
    <font>
      <b/>
      <u/>
      <sz val="11"/>
      <color theme="0"/>
      <name val="Calibri"/>
      <family val="2"/>
      <scheme val="minor"/>
    </font>
    <font>
      <b/>
      <u/>
      <sz val="11"/>
      <color theme="1"/>
      <name val="Calibri"/>
      <family val="2"/>
      <scheme val="minor"/>
    </font>
    <font>
      <sz val="11"/>
      <color theme="0"/>
      <name val="Calibri"/>
      <family val="2"/>
      <scheme val="minor"/>
    </font>
    <font>
      <b/>
      <sz val="18"/>
      <color theme="0"/>
      <name val="AR JULIAN"/>
    </font>
    <font>
      <b/>
      <sz val="20"/>
      <color theme="0"/>
      <name val="Calibri"/>
      <family val="2"/>
      <scheme val="minor"/>
    </font>
    <font>
      <sz val="20"/>
      <color theme="1"/>
      <name val="Calibri"/>
      <family val="2"/>
      <scheme val="minor"/>
    </font>
    <font>
      <sz val="12"/>
      <color theme="0"/>
      <name val="Calibri"/>
      <family val="2"/>
      <scheme val="minor"/>
    </font>
    <font>
      <b/>
      <sz val="22"/>
      <color theme="1"/>
      <name val="AR ESSENCE"/>
    </font>
    <font>
      <b/>
      <i/>
      <sz val="22"/>
      <color theme="1"/>
      <name val="AR ESSENCE"/>
    </font>
    <font>
      <b/>
      <sz val="16"/>
      <color theme="1"/>
      <name val="Calibri"/>
      <family val="2"/>
      <scheme val="minor"/>
    </font>
    <font>
      <b/>
      <sz val="16"/>
      <color theme="0"/>
      <name val="Calibri"/>
      <family val="2"/>
      <scheme val="minor"/>
    </font>
    <font>
      <b/>
      <i/>
      <sz val="11"/>
      <color theme="0"/>
      <name val="Calibri"/>
      <family val="2"/>
      <scheme val="minor"/>
    </font>
    <font>
      <b/>
      <i/>
      <sz val="12"/>
      <color theme="0"/>
      <name val="Calibri"/>
      <family val="2"/>
      <scheme val="minor"/>
    </font>
    <font>
      <b/>
      <u/>
      <sz val="14"/>
      <color theme="10"/>
      <name val="Calibri"/>
      <family val="2"/>
      <scheme val="minor"/>
    </font>
    <font>
      <sz val="9"/>
      <color theme="1"/>
      <name val="Calibri"/>
      <family val="2"/>
      <scheme val="minor"/>
    </font>
    <font>
      <sz val="9"/>
      <color theme="0"/>
      <name val="Calibri"/>
      <family val="2"/>
      <scheme val="minor"/>
    </font>
    <font>
      <u/>
      <sz val="11"/>
      <color theme="0"/>
      <name val="Calibri"/>
      <family val="2"/>
      <scheme val="minor"/>
    </font>
    <font>
      <i/>
      <sz val="11"/>
      <color theme="0"/>
      <name val="Calibri"/>
      <family val="2"/>
      <scheme val="minor"/>
    </font>
    <font>
      <b/>
      <sz val="12"/>
      <color theme="0"/>
      <name val="Calibri"/>
      <family val="2"/>
      <scheme val="minor"/>
    </font>
    <font>
      <sz val="24"/>
      <color theme="1"/>
      <name val="AR HERMANN"/>
    </font>
    <font>
      <b/>
      <sz val="11"/>
      <color rgb="FF4C9F38"/>
      <name val="Arial"/>
      <family val="2"/>
    </font>
    <font>
      <b/>
      <sz val="11"/>
      <color rgb="FF26BDE2"/>
      <name val="Arial"/>
      <family val="2"/>
    </font>
    <font>
      <b/>
      <sz val="11"/>
      <color rgb="FFBF8B2E"/>
      <name val="Arial"/>
      <family val="2"/>
    </font>
    <font>
      <b/>
      <sz val="11"/>
      <color rgb="FF3F7E44"/>
      <name val="Arial"/>
      <family val="2"/>
    </font>
    <font>
      <b/>
      <sz val="11"/>
      <color rgb="FF0A97D9"/>
      <name val="Arial"/>
      <family val="2"/>
    </font>
    <font>
      <b/>
      <sz val="11"/>
      <color rgb="FF56C02B"/>
      <name val="Arial"/>
      <family val="2"/>
    </font>
    <font>
      <sz val="12"/>
      <color theme="1"/>
      <name val="Calibri"/>
      <family val="2"/>
      <scheme val="minor"/>
    </font>
    <font>
      <sz val="13"/>
      <color theme="0"/>
      <name val="Calibri"/>
      <family val="2"/>
      <scheme val="minor"/>
    </font>
    <font>
      <b/>
      <i/>
      <sz val="13"/>
      <color theme="0"/>
      <name val="Calibri"/>
      <family val="2"/>
      <scheme val="minor"/>
    </font>
    <font>
      <b/>
      <sz val="13"/>
      <color theme="0"/>
      <name val="Calibri"/>
      <family val="2"/>
      <scheme val="minor"/>
    </font>
    <font>
      <i/>
      <sz val="13"/>
      <color theme="0"/>
      <name val="Calibri"/>
      <family val="2"/>
      <scheme val="minor"/>
    </font>
    <font>
      <sz val="13"/>
      <color theme="1"/>
      <name val="Calibri"/>
      <family val="2"/>
      <scheme val="minor"/>
    </font>
    <font>
      <sz val="11"/>
      <color rgb="FFCCFF99"/>
      <name val="Calibri"/>
      <family val="2"/>
      <scheme val="minor"/>
    </font>
    <font>
      <b/>
      <sz val="11"/>
      <color rgb="FFCCFF99"/>
      <name val="Calibri"/>
      <family val="2"/>
      <scheme val="minor"/>
    </font>
    <font>
      <b/>
      <u/>
      <sz val="11"/>
      <color rgb="FFCCFF99"/>
      <name val="Calibri"/>
      <family val="2"/>
      <scheme val="minor"/>
    </font>
    <font>
      <b/>
      <sz val="13"/>
      <color rgb="FFCCFF99"/>
      <name val="Calibri"/>
      <family val="2"/>
      <scheme val="minor"/>
    </font>
    <font>
      <sz val="12"/>
      <color rgb="FFCCFF99"/>
      <name val="Calibri"/>
      <family val="2"/>
      <scheme val="minor"/>
    </font>
    <font>
      <b/>
      <sz val="16"/>
      <color rgb="FF002060"/>
      <name val="Calibri"/>
      <family val="2"/>
      <scheme val="minor"/>
    </font>
    <font>
      <b/>
      <sz val="14"/>
      <color rgb="FFCCFF99"/>
      <name val="Calibri"/>
      <family val="2"/>
      <scheme val="minor"/>
    </font>
    <font>
      <i/>
      <u/>
      <sz val="11"/>
      <color theme="0"/>
      <name val="Calibri"/>
      <family val="2"/>
      <scheme val="minor"/>
    </font>
  </fonts>
  <fills count="2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ECD9FF"/>
        <bgColor indexed="64"/>
      </patternFill>
    </fill>
    <fill>
      <patternFill patternType="solid">
        <fgColor theme="4"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FFDCB9"/>
        <bgColor indexed="64"/>
      </patternFill>
    </fill>
    <fill>
      <patternFill patternType="solid">
        <fgColor rgb="FFCDFFE6"/>
        <bgColor indexed="64"/>
      </patternFill>
    </fill>
    <fill>
      <patternFill patternType="solid">
        <fgColor rgb="FFFFD1D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rgb="FF00B0F0"/>
        <bgColor indexed="64"/>
      </patternFill>
    </fill>
    <fill>
      <patternFill patternType="solid">
        <fgColor rgb="FF002060"/>
        <bgColor indexed="64"/>
      </patternFill>
    </fill>
    <fill>
      <patternFill patternType="solid">
        <fgColor theme="6" tint="0.59999389629810485"/>
        <bgColor indexed="64"/>
      </patternFill>
    </fill>
    <fill>
      <patternFill patternType="solid">
        <fgColor rgb="FFCCFF99"/>
        <bgColor indexed="64"/>
      </patternFill>
    </fill>
    <fill>
      <patternFill patternType="solid">
        <fgColor rgb="FFFFFF00"/>
        <bgColor indexed="64"/>
      </patternFill>
    </fill>
  </fills>
  <borders count="52">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style="medium">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medium">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medium">
        <color theme="0"/>
      </right>
      <top/>
      <bottom/>
      <diagonal/>
    </border>
    <border>
      <left/>
      <right style="medium">
        <color theme="0"/>
      </right>
      <top style="medium">
        <color theme="0"/>
      </top>
      <bottom/>
      <diagonal/>
    </border>
    <border>
      <left/>
      <right style="medium">
        <color theme="0"/>
      </right>
      <top/>
      <bottom style="medium">
        <color theme="0"/>
      </bottom>
      <diagonal/>
    </border>
    <border>
      <left/>
      <right/>
      <top/>
      <bottom style="thin">
        <color theme="1" tint="0.499984740745262"/>
      </bottom>
      <diagonal/>
    </border>
    <border>
      <left/>
      <right/>
      <top style="medium">
        <color theme="0"/>
      </top>
      <bottom style="thin">
        <color theme="1" tint="0.499984740745262"/>
      </bottom>
      <diagonal/>
    </border>
    <border>
      <left style="medium">
        <color theme="0"/>
      </left>
      <right style="medium">
        <color theme="0"/>
      </right>
      <top style="medium">
        <color theme="0"/>
      </top>
      <bottom style="thin">
        <color theme="0"/>
      </bottom>
      <diagonal/>
    </border>
    <border>
      <left style="medium">
        <color theme="0"/>
      </left>
      <right/>
      <top style="medium">
        <color theme="0"/>
      </top>
      <bottom style="thin">
        <color theme="0"/>
      </bottom>
      <diagonal/>
    </border>
    <border>
      <left/>
      <right style="medium">
        <color theme="0"/>
      </right>
      <top style="medium">
        <color theme="0"/>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theme="0"/>
      </left>
      <right/>
      <top style="thin">
        <color indexed="64"/>
      </top>
      <bottom/>
      <diagonal/>
    </border>
    <border>
      <left style="thin">
        <color theme="0"/>
      </left>
      <right/>
      <top/>
      <bottom style="double">
        <color indexed="64"/>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top/>
      <bottom style="double">
        <color theme="0"/>
      </bottom>
      <diagonal/>
    </border>
    <border>
      <left style="thin">
        <color theme="0"/>
      </left>
      <right style="thin">
        <color theme="0"/>
      </right>
      <top style="thin">
        <color theme="0"/>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2">
    <xf numFmtId="0" fontId="0" fillId="0" borderId="0"/>
    <xf numFmtId="0" fontId="1" fillId="0" borderId="0" applyNumberFormat="0" applyFill="0" applyBorder="0" applyAlignment="0" applyProtection="0"/>
  </cellStyleXfs>
  <cellXfs count="351">
    <xf numFmtId="0" fontId="0" fillId="0" borderId="0" xfId="0"/>
    <xf numFmtId="0" fontId="1" fillId="0" borderId="0" xfId="1"/>
    <xf numFmtId="0" fontId="0" fillId="0" borderId="1" xfId="0" applyBorder="1"/>
    <xf numFmtId="0" fontId="0" fillId="2" borderId="2" xfId="0" applyFill="1" applyBorder="1" applyAlignment="1">
      <alignment horizontal="left" vertical="top"/>
    </xf>
    <xf numFmtId="0" fontId="0" fillId="3" borderId="2" xfId="0" applyFill="1" applyBorder="1" applyAlignment="1">
      <alignment horizontal="left" vertical="top" wrapText="1"/>
    </xf>
    <xf numFmtId="0" fontId="1" fillId="4" borderId="2" xfId="1" applyFill="1" applyBorder="1" applyAlignment="1">
      <alignment wrapText="1"/>
    </xf>
    <xf numFmtId="0" fontId="0" fillId="4" borderId="2" xfId="0" applyFill="1" applyBorder="1"/>
    <xf numFmtId="0" fontId="0" fillId="4" borderId="2" xfId="0" applyFill="1" applyBorder="1" applyAlignment="1">
      <alignment horizontal="left" vertical="top"/>
    </xf>
    <xf numFmtId="0" fontId="0" fillId="6" borderId="2" xfId="0" applyFill="1" applyBorder="1"/>
    <xf numFmtId="0" fontId="0" fillId="2" borderId="4" xfId="0" applyFill="1" applyBorder="1"/>
    <xf numFmtId="0" fontId="0" fillId="4" borderId="4" xfId="0" applyFill="1" applyBorder="1" applyAlignment="1">
      <alignment horizontal="left" vertical="top"/>
    </xf>
    <xf numFmtId="0" fontId="1" fillId="4" borderId="4" xfId="1" applyFill="1" applyBorder="1" applyAlignment="1">
      <alignment wrapText="1"/>
    </xf>
    <xf numFmtId="0" fontId="0" fillId="4" borderId="4" xfId="0" applyFill="1" applyBorder="1"/>
    <xf numFmtId="0" fontId="0" fillId="5" borderId="4" xfId="0" applyFill="1" applyBorder="1"/>
    <xf numFmtId="0" fontId="1" fillId="4" borderId="5" xfId="1" applyFill="1" applyBorder="1" applyAlignment="1">
      <alignment wrapText="1"/>
    </xf>
    <xf numFmtId="0" fontId="0" fillId="4" borderId="5" xfId="0" applyFill="1" applyBorder="1"/>
    <xf numFmtId="0" fontId="0" fillId="5" borderId="5" xfId="0" applyFill="1" applyBorder="1"/>
    <xf numFmtId="0" fontId="0" fillId="6" borderId="3" xfId="0" applyFill="1" applyBorder="1"/>
    <xf numFmtId="0" fontId="3" fillId="6"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right" vertical="top" wrapText="1"/>
    </xf>
    <xf numFmtId="0" fontId="2" fillId="4" borderId="4" xfId="0" applyFont="1" applyFill="1" applyBorder="1" applyAlignment="1">
      <alignment horizontal="right" vertical="top" wrapText="1"/>
    </xf>
    <xf numFmtId="0" fontId="2" fillId="6" borderId="3" xfId="0" applyFont="1" applyFill="1" applyBorder="1" applyAlignment="1">
      <alignment wrapText="1"/>
    </xf>
    <xf numFmtId="0" fontId="2" fillId="6" borderId="2" xfId="0" applyFont="1" applyFill="1" applyBorder="1"/>
    <xf numFmtId="0" fontId="2" fillId="6" borderId="2" xfId="0" applyFont="1" applyFill="1" applyBorder="1" applyAlignment="1">
      <alignment wrapText="1"/>
    </xf>
    <xf numFmtId="0" fontId="0" fillId="7" borderId="5" xfId="0" applyFill="1" applyBorder="1" applyAlignment="1">
      <alignment horizontal="left" vertical="top"/>
    </xf>
    <xf numFmtId="0" fontId="1" fillId="7" borderId="5" xfId="1" applyFill="1" applyBorder="1" applyAlignment="1">
      <alignment wrapText="1"/>
    </xf>
    <xf numFmtId="0" fontId="0" fillId="7" borderId="5" xfId="0" applyFill="1" applyBorder="1"/>
    <xf numFmtId="0" fontId="0" fillId="7" borderId="4" xfId="0" applyFill="1" applyBorder="1"/>
    <xf numFmtId="0" fontId="2" fillId="0" borderId="0" xfId="0" applyFont="1"/>
    <xf numFmtId="0" fontId="0" fillId="2" borderId="2"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3" borderId="3" xfId="0" applyFill="1" applyBorder="1" applyAlignment="1">
      <alignment horizontal="left" vertical="top"/>
    </xf>
    <xf numFmtId="0" fontId="0" fillId="3" borderId="2" xfId="0" applyFill="1" applyBorder="1" applyAlignment="1">
      <alignment horizontal="left" vertical="top"/>
    </xf>
    <xf numFmtId="0" fontId="0" fillId="3" borderId="4" xfId="0" applyFill="1" applyBorder="1" applyAlignment="1">
      <alignment horizontal="left" vertical="top"/>
    </xf>
    <xf numFmtId="17" fontId="0" fillId="2" borderId="2" xfId="0" applyNumberFormat="1" applyFill="1" applyBorder="1" applyAlignment="1">
      <alignment horizontal="left" vertical="top"/>
    </xf>
    <xf numFmtId="0" fontId="1" fillId="2" borderId="2" xfId="1" applyFill="1" applyBorder="1" applyAlignment="1">
      <alignment horizontal="left" vertical="top"/>
    </xf>
    <xf numFmtId="0" fontId="0" fillId="3" borderId="3" xfId="0" applyFill="1" applyBorder="1" applyAlignment="1">
      <alignment horizontal="left" vertical="top" wrapText="1"/>
    </xf>
    <xf numFmtId="0" fontId="1" fillId="3" borderId="2" xfId="1" applyFill="1" applyBorder="1" applyAlignment="1">
      <alignment horizontal="left" vertical="top" wrapText="1"/>
    </xf>
    <xf numFmtId="0" fontId="1" fillId="3" borderId="4" xfId="1" applyFill="1" applyBorder="1" applyAlignment="1">
      <alignment horizontal="lef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0" fillId="7" borderId="4" xfId="0" applyFill="1" applyBorder="1" applyAlignment="1">
      <alignment vertical="center"/>
    </xf>
    <xf numFmtId="0" fontId="0" fillId="7" borderId="6" xfId="0" applyFill="1" applyBorder="1"/>
    <xf numFmtId="0" fontId="0" fillId="7" borderId="8" xfId="0" applyFill="1" applyBorder="1" applyAlignment="1">
      <alignment horizontal="left" vertical="top"/>
    </xf>
    <xf numFmtId="0" fontId="0" fillId="7" borderId="2" xfId="0" applyFill="1" applyBorder="1"/>
    <xf numFmtId="0" fontId="0" fillId="7" borderId="9" xfId="0" applyFill="1" applyBorder="1" applyAlignment="1">
      <alignment vertical="center"/>
    </xf>
    <xf numFmtId="0" fontId="5" fillId="7" borderId="9" xfId="0" applyFont="1" applyFill="1" applyBorder="1" applyAlignment="1">
      <alignment horizontal="center" vertical="center" wrapText="1"/>
    </xf>
    <xf numFmtId="0" fontId="0" fillId="7" borderId="10" xfId="0" applyFill="1" applyBorder="1" applyAlignment="1">
      <alignment horizontal="left" vertical="top" wrapText="1"/>
    </xf>
    <xf numFmtId="0" fontId="5" fillId="7" borderId="2" xfId="0" applyFont="1" applyFill="1" applyBorder="1" applyAlignment="1">
      <alignment horizontal="center" vertical="center" wrapText="1"/>
    </xf>
    <xf numFmtId="0" fontId="0" fillId="2" borderId="9" xfId="0" applyFill="1" applyBorder="1" applyAlignment="1">
      <alignment horizontal="left" vertical="top" wrapText="1"/>
    </xf>
    <xf numFmtId="0" fontId="5" fillId="2" borderId="6" xfId="0" applyFont="1" applyFill="1" applyBorder="1" applyAlignment="1">
      <alignment horizontal="center" vertical="center" wrapText="1"/>
    </xf>
    <xf numFmtId="17" fontId="0" fillId="2" borderId="9" xfId="0" applyNumberFormat="1" applyFill="1" applyBorder="1" applyAlignment="1">
      <alignment horizontal="left" vertical="top"/>
    </xf>
    <xf numFmtId="0" fontId="6" fillId="2" borderId="9" xfId="1" applyFont="1" applyFill="1" applyBorder="1" applyAlignment="1">
      <alignment horizontal="left" vertical="top"/>
    </xf>
    <xf numFmtId="0" fontId="0" fillId="5" borderId="5" xfId="0" applyFill="1" applyBorder="1" applyAlignment="1">
      <alignment vertical="center" wrapText="1"/>
    </xf>
    <xf numFmtId="0" fontId="0" fillId="5" borderId="5" xfId="0" applyFill="1" applyBorder="1" applyAlignment="1">
      <alignment vertical="center"/>
    </xf>
    <xf numFmtId="0" fontId="6" fillId="2" borderId="9" xfId="1" applyFont="1" applyFill="1" applyBorder="1" applyAlignment="1">
      <alignment horizontal="left" vertical="center"/>
    </xf>
    <xf numFmtId="0" fontId="2" fillId="8" borderId="6" xfId="0" applyFont="1" applyFill="1" applyBorder="1"/>
    <xf numFmtId="0" fontId="0" fillId="8" borderId="2" xfId="0" applyFill="1" applyBorder="1"/>
    <xf numFmtId="0" fontId="2" fillId="4" borderId="6" xfId="0" applyFont="1" applyFill="1" applyBorder="1"/>
    <xf numFmtId="0" fontId="7" fillId="0" borderId="0" xfId="0" applyFont="1"/>
    <xf numFmtId="0" fontId="7" fillId="0" borderId="0" xfId="0" applyFont="1" applyAlignment="1">
      <alignment horizontal="center"/>
    </xf>
    <xf numFmtId="0" fontId="9" fillId="0" borderId="0" xfId="0" applyFont="1" applyAlignment="1">
      <alignment vertical="center"/>
    </xf>
    <xf numFmtId="0" fontId="9" fillId="0" borderId="0" xfId="0" applyFont="1"/>
    <xf numFmtId="0" fontId="13" fillId="0" borderId="0" xfId="0" applyFont="1" applyAlignment="1">
      <alignment horizontal="center" vertical="center"/>
    </xf>
    <xf numFmtId="0" fontId="13" fillId="0" borderId="0" xfId="0" applyFont="1"/>
    <xf numFmtId="0" fontId="0" fillId="4" borderId="2" xfId="0" applyFill="1" applyBorder="1" applyAlignment="1">
      <alignment wrapText="1"/>
    </xf>
    <xf numFmtId="0" fontId="1" fillId="4" borderId="2" xfId="1" applyFill="1" applyBorder="1"/>
    <xf numFmtId="0" fontId="12" fillId="4" borderId="2" xfId="0" applyFont="1" applyFill="1" applyBorder="1"/>
    <xf numFmtId="0" fontId="2" fillId="4" borderId="2" xfId="0" applyFont="1" applyFill="1" applyBorder="1" applyAlignment="1">
      <alignment horizontal="right" vertical="center"/>
    </xf>
    <xf numFmtId="3" fontId="13" fillId="3" borderId="0" xfId="0" applyNumberFormat="1" applyFont="1" applyFill="1" applyAlignment="1">
      <alignment horizontal="center" vertical="center"/>
    </xf>
    <xf numFmtId="0" fontId="0" fillId="0" borderId="0" xfId="0" applyAlignment="1">
      <alignment horizontal="left"/>
    </xf>
    <xf numFmtId="0" fontId="13" fillId="0" borderId="0" xfId="0" applyFont="1" applyFill="1" applyAlignment="1">
      <alignment horizontal="center" vertical="center"/>
    </xf>
    <xf numFmtId="0" fontId="7" fillId="2" borderId="16" xfId="0" applyFont="1" applyFill="1" applyBorder="1" applyAlignment="1" applyProtection="1">
      <alignment horizontal="center"/>
      <protection locked="0"/>
    </xf>
    <xf numFmtId="4" fontId="13"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pplyProtection="1">
      <alignment horizontal="center"/>
      <protection locked="0"/>
    </xf>
    <xf numFmtId="3" fontId="13" fillId="0" borderId="0" xfId="0" applyNumberFormat="1" applyFont="1" applyFill="1" applyAlignment="1">
      <alignment horizontal="center" vertical="center"/>
    </xf>
    <xf numFmtId="4" fontId="13" fillId="5"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0" fontId="16" fillId="2" borderId="3" xfId="0" applyFont="1" applyFill="1" applyBorder="1" applyAlignment="1">
      <alignment horizontal="center" vertical="center"/>
    </xf>
    <xf numFmtId="0" fontId="16" fillId="3" borderId="3" xfId="0" applyFont="1" applyFill="1" applyBorder="1" applyAlignment="1">
      <alignment horizontal="center" vertical="center"/>
    </xf>
    <xf numFmtId="0" fontId="16" fillId="4" borderId="2" xfId="0" applyFont="1" applyFill="1" applyBorder="1" applyAlignment="1">
      <alignment horizontal="center" vertical="center"/>
    </xf>
    <xf numFmtId="0" fontId="16" fillId="7" borderId="5" xfId="0" applyFont="1" applyFill="1" applyBorder="1" applyAlignment="1">
      <alignment horizontal="center" vertical="center"/>
    </xf>
    <xf numFmtId="0" fontId="0" fillId="7" borderId="9" xfId="0" applyFill="1" applyBorder="1" applyAlignment="1">
      <alignment vertical="center" wrapText="1"/>
    </xf>
    <xf numFmtId="0" fontId="16" fillId="5" borderId="5" xfId="0" applyFont="1" applyFill="1" applyBorder="1" applyAlignment="1">
      <alignment horizontal="center" vertical="center"/>
    </xf>
    <xf numFmtId="0" fontId="18" fillId="0" borderId="0" xfId="0" applyFont="1" applyFill="1" applyBorder="1" applyAlignment="1">
      <alignment horizontal="center" vertical="center" wrapText="1"/>
    </xf>
    <xf numFmtId="0" fontId="17" fillId="0" borderId="20" xfId="0" applyFont="1" applyBorder="1" applyAlignment="1">
      <alignment horizontal="center"/>
    </xf>
    <xf numFmtId="0" fontId="7" fillId="2" borderId="20" xfId="0" applyFont="1" applyFill="1" applyBorder="1" applyAlignment="1">
      <alignment horizontal="center" vertical="center"/>
    </xf>
    <xf numFmtId="0" fontId="7" fillId="0" borderId="20" xfId="0" applyFont="1" applyBorder="1"/>
    <xf numFmtId="0" fontId="7" fillId="7" borderId="20" xfId="0" applyFont="1" applyFill="1" applyBorder="1" applyAlignment="1">
      <alignment horizontal="center" vertical="center"/>
    </xf>
    <xf numFmtId="0" fontId="7" fillId="4" borderId="20" xfId="0" applyFont="1" applyFill="1" applyBorder="1" applyAlignment="1">
      <alignment horizontal="center"/>
    </xf>
    <xf numFmtId="0" fontId="7" fillId="3" borderId="20" xfId="0" applyFont="1" applyFill="1" applyBorder="1" applyAlignment="1">
      <alignment horizontal="center"/>
    </xf>
    <xf numFmtId="0" fontId="7" fillId="5" borderId="20" xfId="0" applyFont="1" applyFill="1" applyBorder="1" applyAlignment="1">
      <alignment horizontal="center"/>
    </xf>
    <xf numFmtId="166" fontId="17" fillId="0" borderId="20" xfId="0" applyNumberFormat="1" applyFont="1" applyBorder="1" applyAlignment="1">
      <alignment horizontal="center"/>
    </xf>
    <xf numFmtId="0" fontId="7" fillId="2" borderId="20" xfId="0" applyFont="1" applyFill="1" applyBorder="1" applyAlignment="1">
      <alignment horizontal="center"/>
    </xf>
    <xf numFmtId="0" fontId="7" fillId="9" borderId="20" xfId="0" applyFont="1" applyFill="1" applyBorder="1" applyAlignment="1">
      <alignment horizontal="center"/>
    </xf>
    <xf numFmtId="1" fontId="17" fillId="0" borderId="20" xfId="0" applyNumberFormat="1" applyFont="1" applyBorder="1" applyAlignment="1">
      <alignment horizontal="center"/>
    </xf>
    <xf numFmtId="0" fontId="7" fillId="14" borderId="0" xfId="0" applyFont="1" applyFill="1" applyAlignment="1">
      <alignment horizontal="center"/>
    </xf>
    <xf numFmtId="0" fontId="9" fillId="12" borderId="15" xfId="0" applyFont="1" applyFill="1" applyBorder="1" applyAlignment="1">
      <alignment vertical="center"/>
    </xf>
    <xf numFmtId="0" fontId="7" fillId="0" borderId="25" xfId="0" applyFont="1" applyBorder="1" applyAlignment="1">
      <alignment horizontal="center"/>
    </xf>
    <xf numFmtId="0" fontId="9" fillId="6" borderId="22" xfId="0" applyFont="1" applyFill="1" applyBorder="1" applyAlignment="1">
      <alignment vertical="center" wrapText="1"/>
    </xf>
    <xf numFmtId="0" fontId="9" fillId="10" borderId="22" xfId="0" applyFont="1" applyFill="1" applyBorder="1" applyAlignment="1">
      <alignment vertical="center"/>
    </xf>
    <xf numFmtId="0" fontId="15" fillId="7" borderId="15" xfId="0" applyFont="1" applyFill="1" applyBorder="1" applyAlignment="1">
      <alignment horizontal="left" vertical="center" wrapText="1"/>
    </xf>
    <xf numFmtId="0" fontId="9" fillId="9" borderId="15" xfId="0" applyFont="1" applyFill="1" applyBorder="1" applyAlignment="1">
      <alignment vertical="center"/>
    </xf>
    <xf numFmtId="0" fontId="9" fillId="4" borderId="22" xfId="0" applyFont="1" applyFill="1" applyBorder="1" applyAlignment="1">
      <alignment vertical="center" wrapText="1"/>
    </xf>
    <xf numFmtId="0" fontId="9" fillId="11" borderId="22" xfId="0" applyFont="1" applyFill="1" applyBorder="1" applyAlignment="1">
      <alignment vertical="center" wrapText="1"/>
    </xf>
    <xf numFmtId="0" fontId="9" fillId="3" borderId="22" xfId="0" applyFont="1" applyFill="1" applyBorder="1" applyAlignment="1">
      <alignment vertical="center" wrapText="1"/>
    </xf>
    <xf numFmtId="0" fontId="9" fillId="13" borderId="22" xfId="0" applyFont="1" applyFill="1" applyBorder="1" applyAlignment="1">
      <alignment vertical="center" wrapText="1"/>
    </xf>
    <xf numFmtId="0" fontId="9" fillId="5" borderId="22" xfId="0" applyFont="1" applyFill="1" applyBorder="1" applyAlignment="1">
      <alignment vertical="center" wrapText="1"/>
    </xf>
    <xf numFmtId="0" fontId="9" fillId="14" borderId="0" xfId="0" applyFont="1" applyFill="1" applyAlignment="1">
      <alignment horizontal="center" vertical="center"/>
    </xf>
    <xf numFmtId="166" fontId="13" fillId="2" borderId="12" xfId="0" applyNumberFormat="1" applyFont="1" applyFill="1" applyBorder="1" applyAlignment="1">
      <alignment horizontal="center" vertical="center"/>
    </xf>
    <xf numFmtId="166" fontId="13" fillId="7" borderId="11" xfId="0" applyNumberFormat="1" applyFont="1" applyFill="1" applyBorder="1" applyAlignment="1">
      <alignment horizontal="center" vertical="center"/>
    </xf>
    <xf numFmtId="166" fontId="13" fillId="4" borderId="11" xfId="0" applyNumberFormat="1" applyFont="1" applyFill="1" applyBorder="1" applyAlignment="1">
      <alignment horizontal="center" vertical="center"/>
    </xf>
    <xf numFmtId="166" fontId="13" fillId="3" borderId="11" xfId="0" applyNumberFormat="1" applyFont="1" applyFill="1" applyBorder="1" applyAlignment="1">
      <alignment horizontal="center" vertical="center"/>
    </xf>
    <xf numFmtId="165" fontId="13" fillId="5" borderId="11"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1" fontId="13" fillId="2" borderId="11" xfId="0" applyNumberFormat="1" applyFont="1" applyFill="1" applyBorder="1" applyAlignment="1">
      <alignment horizontal="center" vertical="center"/>
    </xf>
    <xf numFmtId="164" fontId="13" fillId="2" borderId="12" xfId="0" applyNumberFormat="1" applyFont="1" applyFill="1" applyBorder="1" applyAlignment="1">
      <alignment horizontal="center" vertical="center"/>
    </xf>
    <xf numFmtId="165" fontId="13" fillId="3" borderId="11" xfId="0" applyNumberFormat="1" applyFont="1" applyFill="1" applyBorder="1" applyAlignment="1">
      <alignment horizontal="center" vertical="center"/>
    </xf>
    <xf numFmtId="3" fontId="13" fillId="9" borderId="11" xfId="0" applyNumberFormat="1" applyFont="1" applyFill="1" applyBorder="1" applyAlignment="1">
      <alignment horizontal="center" vertical="center"/>
    </xf>
    <xf numFmtId="0" fontId="0" fillId="2" borderId="4" xfId="0" applyFill="1" applyBorder="1" applyAlignment="1">
      <alignment horizontal="left" vertical="top" wrapText="1"/>
    </xf>
    <xf numFmtId="0" fontId="5" fillId="2" borderId="9" xfId="0" applyFont="1" applyFill="1" applyBorder="1" applyAlignment="1">
      <alignment horizontal="center" vertical="top" wrapText="1"/>
    </xf>
    <xf numFmtId="167" fontId="0" fillId="0" borderId="0" xfId="0" applyNumberFormat="1"/>
    <xf numFmtId="0" fontId="0" fillId="3" borderId="9" xfId="0" applyFill="1" applyBorder="1" applyAlignment="1">
      <alignment horizontal="left" vertical="top" wrapText="1"/>
    </xf>
    <xf numFmtId="0" fontId="5" fillId="3" borderId="6" xfId="0" applyFont="1" applyFill="1" applyBorder="1" applyAlignment="1">
      <alignment horizontal="center" vertical="center" wrapText="1"/>
    </xf>
    <xf numFmtId="0" fontId="0" fillId="3" borderId="9" xfId="0" applyFill="1" applyBorder="1" applyAlignment="1">
      <alignment horizontal="left" vertical="top"/>
    </xf>
    <xf numFmtId="0" fontId="0" fillId="0" borderId="0" xfId="0" applyAlignment="1">
      <alignment horizontal="left" wrapText="1"/>
    </xf>
    <xf numFmtId="0" fontId="0" fillId="18" borderId="0" xfId="0" applyFill="1"/>
    <xf numFmtId="0" fontId="0" fillId="19" borderId="0" xfId="0" applyFill="1"/>
    <xf numFmtId="0" fontId="2" fillId="19" borderId="0" xfId="0" applyFont="1" applyFill="1"/>
    <xf numFmtId="0" fontId="2" fillId="19" borderId="26" xfId="0" applyFont="1" applyFill="1" applyBorder="1" applyAlignment="1">
      <alignment horizontal="center" vertical="center" wrapText="1"/>
    </xf>
    <xf numFmtId="0" fontId="0" fillId="18" borderId="0" xfId="0" applyFill="1" applyAlignment="1">
      <alignment wrapText="1"/>
    </xf>
    <xf numFmtId="0" fontId="5" fillId="19" borderId="26" xfId="0" applyFont="1" applyFill="1" applyBorder="1" applyAlignment="1">
      <alignment horizontal="center" vertical="center"/>
    </xf>
    <xf numFmtId="0" fontId="0" fillId="19" borderId="26" xfId="0" applyFont="1" applyFill="1" applyBorder="1" applyAlignment="1">
      <alignment horizontal="center" vertical="center" wrapText="1"/>
    </xf>
    <xf numFmtId="0" fontId="0" fillId="18" borderId="0" xfId="0" applyFill="1" applyBorder="1"/>
    <xf numFmtId="0" fontId="24" fillId="20" borderId="2" xfId="0" applyFont="1" applyFill="1" applyBorder="1" applyAlignment="1">
      <alignment horizontal="center" vertical="center" wrapText="1"/>
    </xf>
    <xf numFmtId="0" fontId="31" fillId="18" borderId="0" xfId="0" applyFont="1" applyFill="1" applyBorder="1" applyAlignment="1">
      <alignment horizontal="left"/>
    </xf>
    <xf numFmtId="0" fontId="25" fillId="23" borderId="35" xfId="0" applyFont="1" applyFill="1" applyBorder="1"/>
    <xf numFmtId="0" fontId="0" fillId="23" borderId="31" xfId="0" applyFill="1" applyBorder="1"/>
    <xf numFmtId="0" fontId="26" fillId="23" borderId="31" xfId="0" applyFont="1" applyFill="1" applyBorder="1" applyAlignment="1">
      <alignment horizontal="left"/>
    </xf>
    <xf numFmtId="0" fontId="0" fillId="23" borderId="32" xfId="0" applyFill="1" applyBorder="1"/>
    <xf numFmtId="0" fontId="0" fillId="23" borderId="7" xfId="0" applyFill="1" applyBorder="1"/>
    <xf numFmtId="0" fontId="2" fillId="23" borderId="0" xfId="0" applyFont="1" applyFill="1" applyBorder="1" applyAlignment="1">
      <alignment horizontal="right" vertical="center"/>
    </xf>
    <xf numFmtId="0" fontId="0" fillId="23" borderId="0" xfId="0" applyFill="1" applyBorder="1" applyAlignment="1">
      <alignment horizontal="left" vertical="center"/>
    </xf>
    <xf numFmtId="0" fontId="0" fillId="23" borderId="33" xfId="0" applyFill="1" applyBorder="1"/>
    <xf numFmtId="0" fontId="0" fillId="23" borderId="36" xfId="0" applyFill="1" applyBorder="1"/>
    <xf numFmtId="0" fontId="0" fillId="23" borderId="30" xfId="0" applyFill="1" applyBorder="1"/>
    <xf numFmtId="0" fontId="0" fillId="23" borderId="34" xfId="0" applyFill="1" applyBorder="1"/>
    <xf numFmtId="0" fontId="0" fillId="24" borderId="42" xfId="0" applyFill="1" applyBorder="1"/>
    <xf numFmtId="0" fontId="35" fillId="24" borderId="42" xfId="0" applyFont="1" applyFill="1" applyBorder="1" applyAlignment="1">
      <alignment vertical="center"/>
    </xf>
    <xf numFmtId="0" fontId="34" fillId="18" borderId="13" xfId="0" applyFont="1" applyFill="1" applyBorder="1" applyAlignment="1">
      <alignment vertical="center" wrapText="1"/>
    </xf>
    <xf numFmtId="0" fontId="34" fillId="18" borderId="0" xfId="0" applyFont="1" applyFill="1" applyBorder="1" applyAlignment="1">
      <alignment vertical="center" wrapText="1"/>
    </xf>
    <xf numFmtId="0" fontId="31" fillId="18" borderId="0" xfId="0" applyFont="1" applyFill="1" applyBorder="1" applyAlignment="1">
      <alignment vertical="center"/>
    </xf>
    <xf numFmtId="0" fontId="30" fillId="18" borderId="0" xfId="0" applyFont="1" applyFill="1" applyBorder="1" applyAlignment="1">
      <alignment vertical="center" wrapText="1"/>
    </xf>
    <xf numFmtId="0" fontId="30" fillId="18" borderId="14" xfId="0" applyFont="1" applyFill="1" applyBorder="1" applyAlignment="1">
      <alignment vertical="center" wrapText="1"/>
    </xf>
    <xf numFmtId="0" fontId="24" fillId="18" borderId="0" xfId="0" applyFont="1" applyFill="1" applyBorder="1" applyAlignment="1">
      <alignment horizontal="center" vertical="center" wrapText="1"/>
    </xf>
    <xf numFmtId="0" fontId="28" fillId="18" borderId="0" xfId="1" applyFont="1" applyFill="1" applyBorder="1" applyAlignment="1">
      <alignment horizontal="center" vertical="center" wrapText="1"/>
    </xf>
    <xf numFmtId="0" fontId="25" fillId="19" borderId="0" xfId="0" applyFont="1" applyFill="1" applyBorder="1" applyAlignment="1">
      <alignment horizontal="center"/>
    </xf>
    <xf numFmtId="0" fontId="5" fillId="14" borderId="26" xfId="0" applyFont="1" applyFill="1" applyBorder="1" applyAlignment="1">
      <alignment horizontal="center" vertical="center"/>
    </xf>
    <xf numFmtId="0" fontId="5" fillId="16" borderId="26" xfId="0" applyFont="1" applyFill="1" applyBorder="1" applyAlignment="1">
      <alignment horizontal="center" vertical="center"/>
    </xf>
    <xf numFmtId="0" fontId="5" fillId="25" borderId="26" xfId="0" applyFont="1" applyFill="1" applyBorder="1" applyAlignment="1">
      <alignment horizontal="center" vertical="center"/>
    </xf>
    <xf numFmtId="0" fontId="40" fillId="22" borderId="26" xfId="0" applyFont="1" applyFill="1" applyBorder="1" applyAlignment="1">
      <alignment horizontal="center" vertical="center" wrapText="1"/>
    </xf>
    <xf numFmtId="0" fontId="0" fillId="19" borderId="30" xfId="0" applyFill="1" applyBorder="1"/>
    <xf numFmtId="0" fontId="41" fillId="19" borderId="0" xfId="1" quotePrefix="1" applyFont="1" applyFill="1"/>
    <xf numFmtId="0" fontId="0" fillId="24" borderId="42" xfId="0" applyFill="1" applyBorder="1" applyAlignment="1">
      <alignment vertical="center"/>
    </xf>
    <xf numFmtId="0" fontId="0" fillId="3" borderId="14" xfId="0" applyFill="1" applyBorder="1" applyAlignment="1">
      <alignment horizontal="center" vertical="center" wrapText="1"/>
    </xf>
    <xf numFmtId="0" fontId="0" fillId="3" borderId="39" xfId="0" applyFill="1" applyBorder="1" applyAlignment="1">
      <alignment horizontal="center" vertical="center" wrapText="1"/>
    </xf>
    <xf numFmtId="0" fontId="0" fillId="18" borderId="0" xfId="0" applyFill="1" applyBorder="1" applyAlignment="1">
      <alignment vertical="center" wrapText="1"/>
    </xf>
    <xf numFmtId="0" fontId="0" fillId="18" borderId="0" xfId="0" applyFill="1" applyAlignment="1">
      <alignment vertical="center"/>
    </xf>
    <xf numFmtId="0" fontId="0" fillId="3" borderId="14" xfId="0" applyFill="1" applyBorder="1" applyAlignment="1">
      <alignment vertical="center" wrapText="1"/>
    </xf>
    <xf numFmtId="0" fontId="0" fillId="3" borderId="39" xfId="0" applyFill="1" applyBorder="1" applyAlignment="1">
      <alignment vertical="center" wrapText="1"/>
    </xf>
    <xf numFmtId="0" fontId="2" fillId="3" borderId="14" xfId="0" applyFont="1" applyFill="1" applyBorder="1" applyAlignment="1">
      <alignment horizontal="center" vertical="center" wrapText="1"/>
    </xf>
    <xf numFmtId="0" fontId="2" fillId="3" borderId="19"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0" fillId="17" borderId="38" xfId="0" applyFill="1" applyBorder="1" applyAlignment="1">
      <alignment horizontal="center" vertical="center" wrapText="1"/>
    </xf>
    <xf numFmtId="0" fontId="0" fillId="3" borderId="41" xfId="0" applyFill="1" applyBorder="1" applyAlignment="1">
      <alignment horizontal="right" vertical="center" wrapText="1"/>
    </xf>
    <xf numFmtId="166" fontId="0" fillId="17" borderId="37" xfId="0" applyNumberFormat="1" applyFill="1" applyBorder="1" applyAlignment="1">
      <alignment horizontal="center" vertical="center" wrapText="1"/>
    </xf>
    <xf numFmtId="166" fontId="1" fillId="17" borderId="37" xfId="1" applyNumberFormat="1" applyFill="1" applyBorder="1" applyAlignment="1">
      <alignment horizontal="center" vertical="center" wrapText="1"/>
    </xf>
    <xf numFmtId="0" fontId="0" fillId="17" borderId="10" xfId="0" applyFill="1" applyBorder="1" applyAlignment="1">
      <alignment horizontal="center" vertical="center" wrapText="1"/>
    </xf>
    <xf numFmtId="0" fontId="0" fillId="3" borderId="40" xfId="0" applyFill="1" applyBorder="1" applyAlignment="1">
      <alignment horizontal="right" vertical="center" wrapText="1"/>
    </xf>
    <xf numFmtId="0" fontId="0" fillId="18" borderId="0" xfId="0" applyFill="1" applyBorder="1" applyAlignment="1">
      <alignment vertical="center"/>
    </xf>
    <xf numFmtId="0" fontId="0" fillId="18" borderId="7" xfId="0" applyFill="1" applyBorder="1" applyAlignment="1">
      <alignment vertical="center" wrapText="1"/>
    </xf>
    <xf numFmtId="0" fontId="0" fillId="3" borderId="39" xfId="0" applyFont="1" applyFill="1" applyBorder="1" applyAlignment="1">
      <alignment vertical="center" wrapText="1"/>
    </xf>
    <xf numFmtId="0" fontId="31" fillId="18" borderId="0" xfId="0" applyFont="1" applyFill="1" applyBorder="1" applyAlignment="1">
      <alignment horizontal="left" vertical="center"/>
    </xf>
    <xf numFmtId="0" fontId="0" fillId="3" borderId="14" xfId="0" applyFill="1" applyBorder="1" applyAlignment="1">
      <alignment horizontal="left" vertical="center" wrapText="1"/>
    </xf>
    <xf numFmtId="0" fontId="0" fillId="3" borderId="39" xfId="0" applyFill="1" applyBorder="1" applyAlignment="1">
      <alignment horizontal="left" vertical="center" wrapText="1"/>
    </xf>
    <xf numFmtId="0" fontId="0" fillId="18" borderId="0" xfId="0" applyFill="1" applyAlignment="1">
      <alignment horizontal="left" vertical="center"/>
    </xf>
    <xf numFmtId="0" fontId="0" fillId="18" borderId="0" xfId="0" applyFill="1" applyBorder="1" applyAlignment="1">
      <alignment horizontal="left" vertical="center"/>
    </xf>
    <xf numFmtId="166" fontId="0" fillId="17" borderId="37" xfId="0" applyNumberFormat="1" applyFill="1" applyBorder="1" applyAlignment="1">
      <alignment horizontal="center"/>
    </xf>
    <xf numFmtId="166" fontId="0" fillId="17" borderId="37" xfId="0" applyNumberFormat="1" applyFill="1" applyBorder="1" applyAlignment="1">
      <alignment horizontal="center" wrapText="1"/>
    </xf>
    <xf numFmtId="166" fontId="0" fillId="17" borderId="37" xfId="0" applyNumberFormat="1" applyFill="1" applyBorder="1" applyAlignment="1">
      <alignment horizontal="center" vertical="center"/>
    </xf>
    <xf numFmtId="0" fontId="44" fillId="20" borderId="2" xfId="1" applyFont="1" applyFill="1" applyBorder="1" applyAlignment="1">
      <alignment horizontal="center" vertical="center" wrapText="1"/>
    </xf>
    <xf numFmtId="0" fontId="5" fillId="19" borderId="0" xfId="0" applyFont="1" applyFill="1" applyAlignment="1">
      <alignment horizontal="center"/>
    </xf>
    <xf numFmtId="4" fontId="2" fillId="3" borderId="14" xfId="0" applyNumberFormat="1" applyFont="1" applyFill="1" applyBorder="1" applyAlignment="1">
      <alignment horizontal="center" vertical="center" wrapText="1"/>
    </xf>
    <xf numFmtId="4" fontId="2" fillId="3" borderId="39" xfId="0" applyNumberFormat="1" applyFont="1" applyFill="1" applyBorder="1" applyAlignment="1">
      <alignment horizontal="center" vertical="center" wrapText="1"/>
    </xf>
    <xf numFmtId="0" fontId="0" fillId="18" borderId="7" xfId="0" applyFill="1" applyBorder="1"/>
    <xf numFmtId="166" fontId="0" fillId="17" borderId="37" xfId="0" applyNumberFormat="1" applyFont="1" applyFill="1" applyBorder="1" applyAlignment="1">
      <alignment horizontal="center" vertical="center" wrapText="1"/>
    </xf>
    <xf numFmtId="0" fontId="0" fillId="19" borderId="26" xfId="0" applyFill="1" applyBorder="1" applyAlignment="1" applyProtection="1">
      <alignment vertical="center"/>
      <protection locked="0"/>
    </xf>
    <xf numFmtId="0" fontId="32" fillId="22" borderId="26" xfId="0" applyFont="1" applyFill="1" applyBorder="1" applyAlignment="1" applyProtection="1">
      <alignment horizontal="center" vertical="center" wrapText="1"/>
      <protection hidden="1"/>
    </xf>
    <xf numFmtId="0" fontId="0" fillId="14" borderId="26" xfId="0" applyFill="1" applyBorder="1" applyAlignment="1" applyProtection="1">
      <alignment horizontal="center" vertical="center" wrapText="1"/>
      <protection hidden="1"/>
    </xf>
    <xf numFmtId="0" fontId="2" fillId="14" borderId="26" xfId="0" applyFont="1" applyFill="1" applyBorder="1" applyAlignment="1" applyProtection="1">
      <alignment horizontal="center" vertical="center" wrapText="1"/>
      <protection hidden="1"/>
    </xf>
    <xf numFmtId="0" fontId="0" fillId="15" borderId="26" xfId="0"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16" borderId="26" xfId="0" applyFill="1" applyBorder="1" applyAlignment="1" applyProtection="1">
      <alignment horizontal="center" vertical="center" wrapText="1"/>
      <protection hidden="1"/>
    </xf>
    <xf numFmtId="0" fontId="0" fillId="21" borderId="26" xfId="0" applyFill="1" applyBorder="1" applyAlignment="1" applyProtection="1">
      <alignment horizontal="center" vertical="center" wrapText="1"/>
      <protection hidden="1"/>
    </xf>
    <xf numFmtId="0" fontId="0" fillId="24" borderId="26" xfId="0" applyFill="1" applyBorder="1" applyAlignment="1" applyProtection="1">
      <alignment vertical="center"/>
      <protection hidden="1"/>
    </xf>
    <xf numFmtId="0" fontId="25" fillId="24" borderId="26" xfId="0" applyFont="1" applyFill="1" applyBorder="1" applyAlignment="1" applyProtection="1">
      <alignment vertical="center"/>
      <protection hidden="1"/>
    </xf>
    <xf numFmtId="0" fontId="0" fillId="19" borderId="0" xfId="0" applyFill="1" applyBorder="1" applyAlignment="1" applyProtection="1">
      <alignment vertical="center"/>
      <protection hidden="1"/>
    </xf>
    <xf numFmtId="0" fontId="0" fillId="19" borderId="26" xfId="0" applyFill="1" applyBorder="1" applyAlignment="1" applyProtection="1">
      <alignment vertical="center"/>
      <protection hidden="1"/>
    </xf>
    <xf numFmtId="0" fontId="33" fillId="19" borderId="26" xfId="0" applyFont="1" applyFill="1" applyBorder="1" applyAlignment="1" applyProtection="1">
      <alignment horizontal="center" vertical="center"/>
      <protection hidden="1"/>
    </xf>
    <xf numFmtId="0" fontId="0" fillId="19" borderId="26" xfId="0" applyFill="1" applyBorder="1" applyAlignment="1" applyProtection="1">
      <alignment horizontal="center" vertical="center"/>
      <protection hidden="1"/>
    </xf>
    <xf numFmtId="166" fontId="2" fillId="19" borderId="26" xfId="0" applyNumberFormat="1" applyFont="1" applyFill="1" applyBorder="1" applyAlignment="1" applyProtection="1">
      <alignment horizontal="center" vertical="center"/>
      <protection hidden="1"/>
    </xf>
    <xf numFmtId="0" fontId="0" fillId="19" borderId="26" xfId="0" applyFill="1" applyBorder="1" applyAlignment="1" applyProtection="1">
      <alignment horizontal="center" vertical="center" wrapText="1"/>
      <protection hidden="1"/>
    </xf>
    <xf numFmtId="0" fontId="0" fillId="19" borderId="26" xfId="0" applyFill="1" applyBorder="1" applyAlignment="1" applyProtection="1">
      <alignment vertical="center" wrapText="1"/>
      <protection hidden="1"/>
    </xf>
    <xf numFmtId="166" fontId="0" fillId="19" borderId="26" xfId="0" applyNumberFormat="1" applyFill="1" applyBorder="1" applyAlignment="1" applyProtection="1">
      <alignment horizontal="center" vertical="center"/>
      <protection hidden="1"/>
    </xf>
    <xf numFmtId="0" fontId="0" fillId="19" borderId="26" xfId="0" applyFill="1" applyBorder="1" applyAlignment="1" applyProtection="1">
      <alignment horizontal="left" vertical="center" wrapText="1"/>
      <protection hidden="1"/>
    </xf>
    <xf numFmtId="0" fontId="23" fillId="19" borderId="26" xfId="0" applyFont="1" applyFill="1" applyBorder="1" applyAlignment="1" applyProtection="1">
      <alignment horizontal="left" vertical="center" wrapText="1"/>
      <protection hidden="1"/>
    </xf>
    <xf numFmtId="0" fontId="0" fillId="19" borderId="0" xfId="0" applyFill="1" applyBorder="1" applyProtection="1">
      <protection hidden="1"/>
    </xf>
    <xf numFmtId="0" fontId="0" fillId="19" borderId="0" xfId="0" applyFill="1" applyProtection="1">
      <protection hidden="1"/>
    </xf>
    <xf numFmtId="168" fontId="0" fillId="19" borderId="26" xfId="0" applyNumberFormat="1" applyFill="1" applyBorder="1" applyAlignment="1" applyProtection="1">
      <alignment horizontal="center" vertical="center"/>
      <protection hidden="1"/>
    </xf>
    <xf numFmtId="0" fontId="1" fillId="19" borderId="26" xfId="1" applyFill="1" applyBorder="1" applyAlignment="1" applyProtection="1">
      <alignment horizontal="center" vertical="center" wrapText="1"/>
      <protection hidden="1"/>
    </xf>
    <xf numFmtId="171" fontId="0" fillId="19" borderId="26" xfId="0" applyNumberFormat="1" applyFill="1" applyBorder="1" applyAlignment="1" applyProtection="1">
      <alignment horizontal="center" vertical="center"/>
      <protection hidden="1"/>
    </xf>
    <xf numFmtId="0" fontId="23" fillId="19" borderId="26" xfId="0" applyFont="1" applyFill="1" applyBorder="1" applyAlignment="1" applyProtection="1">
      <alignment vertical="center" wrapText="1"/>
      <protection hidden="1"/>
    </xf>
    <xf numFmtId="1" fontId="0" fillId="19" borderId="26" xfId="0" applyNumberFormat="1" applyFill="1" applyBorder="1" applyAlignment="1" applyProtection="1">
      <alignment horizontal="center" vertical="center"/>
      <protection hidden="1"/>
    </xf>
    <xf numFmtId="0" fontId="0" fillId="19" borderId="26" xfId="0" applyFill="1" applyBorder="1" applyProtection="1">
      <protection hidden="1"/>
    </xf>
    <xf numFmtId="170" fontId="0" fillId="19" borderId="26" xfId="0" applyNumberFormat="1" applyFill="1" applyBorder="1" applyAlignment="1" applyProtection="1">
      <alignment horizontal="center" vertical="center"/>
      <protection hidden="1"/>
    </xf>
    <xf numFmtId="0" fontId="1" fillId="0" borderId="0" xfId="1" applyAlignment="1" applyProtection="1">
      <alignment vertical="center" wrapText="1"/>
      <protection hidden="1"/>
    </xf>
    <xf numFmtId="0" fontId="23" fillId="19" borderId="26" xfId="1"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2" fontId="0" fillId="19" borderId="26" xfId="0" applyNumberFormat="1" applyFill="1" applyBorder="1" applyAlignment="1" applyProtection="1">
      <alignment horizontal="center" vertical="center"/>
      <protection hidden="1"/>
    </xf>
    <xf numFmtId="169" fontId="0" fillId="19" borderId="26" xfId="0" applyNumberFormat="1" applyFill="1" applyBorder="1" applyAlignment="1" applyProtection="1">
      <alignment horizontal="center" vertical="center"/>
      <protection hidden="1"/>
    </xf>
    <xf numFmtId="0" fontId="0" fillId="19" borderId="26" xfId="0" applyFill="1" applyBorder="1" applyAlignment="1" applyProtection="1">
      <alignment horizontal="left" vertical="top" wrapText="1"/>
      <protection hidden="1"/>
    </xf>
    <xf numFmtId="0" fontId="33" fillId="19" borderId="0" xfId="0" applyFont="1" applyFill="1" applyAlignment="1" applyProtection="1">
      <alignment horizontal="center" vertical="center"/>
      <protection hidden="1"/>
    </xf>
    <xf numFmtId="0" fontId="0" fillId="19" borderId="0" xfId="0" applyFill="1" applyAlignment="1" applyProtection="1">
      <alignment wrapText="1"/>
      <protection hidden="1"/>
    </xf>
    <xf numFmtId="0" fontId="0" fillId="19" borderId="0" xfId="0" applyFill="1" applyAlignment="1" applyProtection="1">
      <alignment vertical="center"/>
      <protection hidden="1"/>
    </xf>
    <xf numFmtId="0" fontId="34" fillId="18" borderId="0" xfId="0" applyFont="1" applyFill="1" applyAlignment="1">
      <alignment horizontal="center" vertical="center" wrapText="1"/>
    </xf>
    <xf numFmtId="0" fontId="1" fillId="17" borderId="3" xfId="1" applyFill="1" applyBorder="1" applyAlignment="1">
      <alignment horizontal="center" vertical="center" wrapText="1"/>
    </xf>
    <xf numFmtId="0" fontId="1" fillId="19" borderId="26" xfId="1" applyFill="1" applyBorder="1" applyAlignment="1" applyProtection="1">
      <alignment horizontal="center" vertical="center"/>
      <protection hidden="1"/>
    </xf>
    <xf numFmtId="0" fontId="54" fillId="18" borderId="0" xfId="0" applyFont="1" applyFill="1"/>
    <xf numFmtId="0" fontId="59" fillId="18" borderId="0" xfId="0" applyFont="1" applyFill="1"/>
    <xf numFmtId="0" fontId="35" fillId="24" borderId="0" xfId="0" applyFont="1" applyFill="1" applyBorder="1" applyAlignment="1">
      <alignment vertical="center"/>
    </xf>
    <xf numFmtId="0" fontId="0" fillId="24" borderId="0" xfId="0" applyFill="1" applyBorder="1"/>
    <xf numFmtId="0" fontId="54" fillId="18" borderId="0" xfId="0" applyFont="1" applyFill="1" applyBorder="1" applyAlignment="1">
      <alignment vertical="center" wrapText="1"/>
    </xf>
    <xf numFmtId="0" fontId="41" fillId="18" borderId="0" xfId="1" quotePrefix="1" applyFont="1" applyFill="1"/>
    <xf numFmtId="0" fontId="30" fillId="18" borderId="0" xfId="0" applyFont="1" applyFill="1"/>
    <xf numFmtId="0" fontId="46" fillId="18" borderId="0" xfId="0" applyFont="1" applyFill="1" applyAlignment="1">
      <alignment horizontal="center" wrapText="1"/>
    </xf>
    <xf numFmtId="0" fontId="44" fillId="18" borderId="0" xfId="1" applyFont="1" applyFill="1" applyAlignment="1">
      <alignment horizontal="center" wrapText="1"/>
    </xf>
    <xf numFmtId="0" fontId="30" fillId="18" borderId="0" xfId="0" applyFont="1" applyFill="1" applyAlignment="1">
      <alignment horizontal="center" wrapText="1"/>
    </xf>
    <xf numFmtId="0" fontId="30" fillId="18" borderId="0" xfId="0" applyFont="1" applyFill="1" applyAlignment="1">
      <alignment wrapText="1"/>
    </xf>
    <xf numFmtId="0" fontId="0" fillId="15" borderId="47" xfId="0" applyFill="1" applyBorder="1"/>
    <xf numFmtId="0" fontId="0" fillId="15" borderId="0" xfId="0" applyFill="1" applyBorder="1"/>
    <xf numFmtId="0" fontId="0" fillId="15" borderId="48" xfId="0" applyFill="1" applyBorder="1"/>
    <xf numFmtId="0" fontId="48" fillId="15" borderId="0" xfId="0" applyFont="1" applyFill="1" applyBorder="1" applyAlignment="1">
      <alignment vertical="center"/>
    </xf>
    <xf numFmtId="0" fontId="0" fillId="15" borderId="0" xfId="0" applyFill="1" applyBorder="1" applyAlignment="1"/>
    <xf numFmtId="0" fontId="0" fillId="15" borderId="48" xfId="0" applyFill="1" applyBorder="1" applyAlignment="1">
      <alignment wrapText="1"/>
    </xf>
    <xf numFmtId="0" fontId="0" fillId="15" borderId="0" xfId="0" applyFill="1" applyBorder="1" applyAlignment="1">
      <alignment horizontal="center" vertical="center" wrapText="1"/>
    </xf>
    <xf numFmtId="0" fontId="0" fillId="15" borderId="0" xfId="0" applyFill="1"/>
    <xf numFmtId="0" fontId="0" fillId="15" borderId="0" xfId="0" applyFill="1" applyBorder="1" applyAlignment="1">
      <alignment vertical="center"/>
    </xf>
    <xf numFmtId="0" fontId="0" fillId="15" borderId="49" xfId="0" applyFill="1" applyBorder="1"/>
    <xf numFmtId="0" fontId="0" fillId="15" borderId="50" xfId="0" applyFill="1" applyBorder="1"/>
    <xf numFmtId="0" fontId="0" fillId="15" borderId="51" xfId="0" applyFill="1" applyBorder="1"/>
    <xf numFmtId="0" fontId="0" fillId="0" borderId="26" xfId="0" applyBorder="1" applyProtection="1">
      <protection locked="0"/>
    </xf>
    <xf numFmtId="0" fontId="55" fillId="18" borderId="0" xfId="0" applyFont="1" applyFill="1" applyAlignment="1">
      <alignment horizontal="center" vertical="center" wrapText="1"/>
    </xf>
    <xf numFmtId="0" fontId="55" fillId="18" borderId="0" xfId="0" applyFont="1" applyFill="1" applyBorder="1" applyAlignment="1">
      <alignment horizontal="center" vertical="center" wrapText="1"/>
    </xf>
    <xf numFmtId="0" fontId="47" fillId="24" borderId="42" xfId="0" applyFont="1" applyFill="1" applyBorder="1" applyAlignment="1">
      <alignment horizontal="center" vertical="center"/>
    </xf>
    <xf numFmtId="0" fontId="35" fillId="24" borderId="42" xfId="0" applyFont="1" applyFill="1" applyBorder="1" applyAlignment="1">
      <alignment horizontal="center" vertical="center"/>
    </xf>
    <xf numFmtId="0" fontId="62" fillId="18" borderId="0" xfId="1" applyFont="1" applyFill="1" applyAlignment="1">
      <alignment horizontal="center" vertical="center"/>
    </xf>
    <xf numFmtId="0" fontId="60" fillId="18" borderId="0" xfId="0" applyFont="1" applyFill="1" applyAlignment="1">
      <alignment horizontal="center" vertical="center" wrapText="1"/>
    </xf>
    <xf numFmtId="0" fontId="35" fillId="24" borderId="42" xfId="0" applyFont="1" applyFill="1" applyBorder="1" applyAlignment="1">
      <alignment horizontal="left" vertical="center"/>
    </xf>
    <xf numFmtId="0" fontId="30" fillId="18" borderId="0" xfId="0" applyFont="1" applyFill="1" applyBorder="1" applyAlignment="1">
      <alignment horizontal="center" vertical="center" wrapText="1"/>
    </xf>
    <xf numFmtId="0" fontId="38" fillId="20" borderId="43" xfId="0" applyFont="1" applyFill="1" applyBorder="1" applyAlignment="1">
      <alignment horizontal="center" vertical="center" wrapText="1"/>
    </xf>
    <xf numFmtId="0" fontId="27" fillId="18" borderId="0" xfId="0" applyFont="1" applyFill="1" applyBorder="1" applyAlignment="1">
      <alignment horizontal="center" vertical="center" wrapText="1"/>
    </xf>
    <xf numFmtId="0" fontId="27" fillId="20" borderId="43" xfId="0" applyFont="1" applyFill="1" applyBorder="1" applyAlignment="1">
      <alignment horizontal="center" vertical="center" wrapText="1"/>
    </xf>
    <xf numFmtId="0" fontId="0" fillId="19" borderId="27" xfId="0" applyFill="1" applyBorder="1" applyAlignment="1">
      <alignment horizontal="center" vertical="center" wrapText="1"/>
    </xf>
    <xf numFmtId="0" fontId="0" fillId="19" borderId="28" xfId="0" applyFill="1" applyBorder="1" applyAlignment="1">
      <alignment horizontal="center" vertical="center" wrapText="1"/>
    </xf>
    <xf numFmtId="0" fontId="0" fillId="19" borderId="29" xfId="0" applyFill="1" applyBorder="1" applyAlignment="1">
      <alignment horizontal="center" vertical="center" wrapText="1"/>
    </xf>
    <xf numFmtId="0" fontId="25" fillId="19" borderId="0" xfId="0" applyFont="1" applyFill="1" applyBorder="1" applyAlignment="1">
      <alignment horizontal="center" vertical="center"/>
    </xf>
    <xf numFmtId="0" fontId="25" fillId="19" borderId="30" xfId="0" applyFont="1" applyFill="1" applyBorder="1" applyAlignment="1">
      <alignment horizontal="center" vertical="center"/>
    </xf>
    <xf numFmtId="0" fontId="0" fillId="19" borderId="0" xfId="0" applyFill="1" applyAlignment="1">
      <alignment horizontal="left"/>
    </xf>
    <xf numFmtId="0" fontId="0" fillId="19" borderId="0" xfId="0" applyFill="1" applyAlignment="1">
      <alignment horizontal="center"/>
    </xf>
    <xf numFmtId="0" fontId="0" fillId="15" borderId="0" xfId="0" applyFill="1" applyBorder="1" applyAlignment="1">
      <alignment horizontal="center" vertical="center" wrapText="1"/>
    </xf>
    <xf numFmtId="0" fontId="0" fillId="15" borderId="0" xfId="0" applyFill="1" applyBorder="1" applyAlignment="1">
      <alignment horizontal="left" vertical="center"/>
    </xf>
    <xf numFmtId="0" fontId="0" fillId="18" borderId="0" xfId="0" applyFill="1" applyAlignment="1">
      <alignment horizontal="left"/>
    </xf>
    <xf numFmtId="0" fontId="0" fillId="18" borderId="0" xfId="0" applyFill="1" applyAlignment="1">
      <alignment horizontal="center"/>
    </xf>
    <xf numFmtId="0" fontId="1" fillId="18" borderId="0" xfId="1" applyFill="1" applyAlignment="1">
      <alignment horizontal="center"/>
    </xf>
    <xf numFmtId="0" fontId="51" fillId="15" borderId="0" xfId="0" applyFont="1" applyFill="1" applyBorder="1" applyAlignment="1">
      <alignment horizontal="left" vertical="center"/>
    </xf>
    <xf numFmtId="0" fontId="52" fillId="15" borderId="0" xfId="0" applyFont="1" applyFill="1" applyBorder="1" applyAlignment="1">
      <alignment horizontal="left" vertical="center"/>
    </xf>
    <xf numFmtId="0" fontId="53" fillId="15" borderId="0" xfId="0" applyFont="1" applyFill="1" applyBorder="1" applyAlignment="1">
      <alignment horizontal="left" vertical="center"/>
    </xf>
    <xf numFmtId="0" fontId="65" fillId="15" borderId="44" xfId="0" applyFont="1" applyFill="1" applyBorder="1" applyAlignment="1">
      <alignment horizontal="center" wrapText="1"/>
    </xf>
    <xf numFmtId="0" fontId="65" fillId="15" borderId="45" xfId="0" applyFont="1" applyFill="1" applyBorder="1" applyAlignment="1">
      <alignment horizontal="center" wrapText="1"/>
    </xf>
    <xf numFmtId="0" fontId="65" fillId="15" borderId="46" xfId="0" applyFont="1" applyFill="1" applyBorder="1" applyAlignment="1">
      <alignment horizontal="center" wrapText="1"/>
    </xf>
    <xf numFmtId="0" fontId="35" fillId="24" borderId="0" xfId="0" applyFont="1" applyFill="1" applyBorder="1" applyAlignment="1">
      <alignment horizontal="center" vertical="center"/>
    </xf>
    <xf numFmtId="0" fontId="65" fillId="15" borderId="47" xfId="0" applyFont="1" applyFill="1" applyBorder="1" applyAlignment="1">
      <alignment horizontal="center" wrapText="1"/>
    </xf>
    <xf numFmtId="0" fontId="65" fillId="15" borderId="0" xfId="0" applyFont="1" applyFill="1" applyBorder="1" applyAlignment="1">
      <alignment horizontal="center" wrapText="1"/>
    </xf>
    <xf numFmtId="0" fontId="65" fillId="15" borderId="48" xfId="0" applyFont="1" applyFill="1" applyBorder="1" applyAlignment="1">
      <alignment horizontal="center" wrapText="1"/>
    </xf>
    <xf numFmtId="0" fontId="34" fillId="18" borderId="0" xfId="0" applyFont="1" applyFill="1" applyBorder="1" applyAlignment="1">
      <alignment horizontal="center" vertical="center" wrapText="1"/>
    </xf>
    <xf numFmtId="0" fontId="67" fillId="18" borderId="0" xfId="1" applyFont="1" applyFill="1" applyAlignment="1">
      <alignment horizontal="left"/>
    </xf>
    <xf numFmtId="0" fontId="0" fillId="15" borderId="0" xfId="0" applyFill="1" applyBorder="1" applyAlignment="1">
      <alignment horizontal="left" vertical="center" wrapText="1"/>
    </xf>
    <xf numFmtId="0" fontId="50" fillId="15" borderId="0" xfId="0" applyFont="1" applyFill="1" applyBorder="1" applyAlignment="1">
      <alignment horizontal="left" vertical="center"/>
    </xf>
    <xf numFmtId="0" fontId="66" fillId="18" borderId="0" xfId="0" applyFont="1" applyFill="1" applyAlignment="1">
      <alignment horizontal="center" wrapText="1"/>
    </xf>
    <xf numFmtId="0" fontId="48" fillId="15" borderId="0" xfId="0" applyFont="1" applyFill="1" applyBorder="1" applyAlignment="1">
      <alignment vertical="center"/>
    </xf>
    <xf numFmtId="0" fontId="49" fillId="15" borderId="0" xfId="0" applyFont="1" applyFill="1" applyBorder="1" applyAlignment="1">
      <alignment horizontal="lef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14" fillId="0" borderId="0" xfId="0" applyFont="1" applyAlignment="1">
      <alignment horizontal="center" vertical="center"/>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0" xfId="0" applyFont="1" applyAlignment="1">
      <alignment horizontal="center" wrapText="1"/>
    </xf>
    <xf numFmtId="0" fontId="7" fillId="7" borderId="11" xfId="0" applyFont="1" applyFill="1" applyBorder="1" applyAlignment="1">
      <alignment horizontal="center" vertical="center" wrapText="1"/>
    </xf>
    <xf numFmtId="0" fontId="7" fillId="0" borderId="0" xfId="0" applyFont="1" applyBorder="1" applyAlignment="1">
      <alignment horizont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7" fillId="14" borderId="0" xfId="0" applyFont="1" applyFill="1" applyBorder="1" applyAlignment="1">
      <alignment horizontal="center"/>
    </xf>
    <xf numFmtId="0" fontId="7" fillId="5"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4" fillId="0" borderId="0" xfId="0" applyFont="1" applyBorder="1" applyAlignment="1">
      <alignment horizontal="center" vertical="center"/>
    </xf>
    <xf numFmtId="0" fontId="18" fillId="0"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2" borderId="21" xfId="0" applyFont="1" applyFill="1" applyBorder="1" applyAlignment="1">
      <alignment horizontal="center"/>
    </xf>
  </cellXfs>
  <cellStyles count="2">
    <cellStyle name="Collegamento ipertestuale" xfId="1" builtinId="8"/>
    <cellStyle name="Normale" xfId="0" builtinId="0"/>
  </cellStyles>
  <dxfs count="0"/>
  <tableStyles count="0" defaultTableStyle="TableStyleMedium2" defaultPivotStyle="PivotStyleLight16"/>
  <colors>
    <mruColors>
      <color rgb="FFCCFF99"/>
      <color rgb="FF24DC89"/>
      <color rgb="FFCC99FF"/>
      <color rgb="FF00FFCC"/>
      <color rgb="FFFFFF99"/>
      <color rgb="FFECD9FF"/>
      <color rgb="FFFFDCB9"/>
      <color rgb="FFFFD1D1"/>
      <color rgb="FFCDFF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microsoft.com/office/2007/relationships/hdphoto" Target="../media/hdphoto1.wdp"/><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504825</xdr:colOff>
      <xdr:row>0</xdr:row>
      <xdr:rowOff>545228</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 y="38100"/>
          <a:ext cx="809625" cy="507128"/>
        </a:xfrm>
        <a:prstGeom prst="rect">
          <a:avLst/>
        </a:prstGeom>
      </xdr:spPr>
    </xdr:pic>
    <xdr:clientData/>
  </xdr:twoCellAnchor>
  <xdr:twoCellAnchor editAs="oneCell">
    <xdr:from>
      <xdr:col>13</xdr:col>
      <xdr:colOff>981075</xdr:colOff>
      <xdr:row>0</xdr:row>
      <xdr:rowOff>65555</xdr:rowOff>
    </xdr:from>
    <xdr:to>
      <xdr:col>15</xdr:col>
      <xdr:colOff>57150</xdr:colOff>
      <xdr:row>0</xdr:row>
      <xdr:rowOff>563012</xdr:rowOff>
    </xdr:to>
    <xdr:pic>
      <xdr:nvPicPr>
        <xdr:cNvPr id="3" name="Picture 2" descr="C:\Users\Gaetano\Desktop\Varie\Loghi\SA_management_logos\SA_management_logo_ITA\SA_management_logo_ita.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0625" y="65555"/>
          <a:ext cx="1247775" cy="497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555966</xdr:colOff>
      <xdr:row>0</xdr:row>
      <xdr:rowOff>95250</xdr:rowOff>
    </xdr:from>
    <xdr:to>
      <xdr:col>17</xdr:col>
      <xdr:colOff>94168</xdr:colOff>
      <xdr:row>0</xdr:row>
      <xdr:rowOff>477569</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57116" y="95250"/>
          <a:ext cx="757402" cy="382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541243</xdr:colOff>
      <xdr:row>0</xdr:row>
      <xdr:rowOff>397809</xdr:rowOff>
    </xdr:from>
    <xdr:to>
      <xdr:col>18</xdr:col>
      <xdr:colOff>222373</xdr:colOff>
      <xdr:row>1</xdr:row>
      <xdr:rowOff>2634</xdr:rowOff>
    </xdr:to>
    <xdr:sp macro="" textlink="">
      <xdr:nvSpPr>
        <xdr:cNvPr id="5" name="CasellaDiTesto 4">
          <a:extLst>
            <a:ext uri="{FF2B5EF4-FFF2-40B4-BE49-F238E27FC236}">
              <a16:creationId xmlns:a16="http://schemas.microsoft.com/office/drawing/2014/main" id="{00000000-0008-0000-0000-000005000000}"/>
            </a:ext>
          </a:extLst>
        </xdr:cNvPr>
        <xdr:cNvSpPr txBox="1">
          <a:spLocks noChangeArrowheads="1"/>
        </xdr:cNvSpPr>
      </xdr:nvSpPr>
      <xdr:spPr bwMode="auto">
        <a:xfrm>
          <a:off x="9742393" y="397809"/>
          <a:ext cx="1509930" cy="1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it-IT" altLang="it-IT" sz="700">
              <a:solidFill>
                <a:srgbClr val="767171"/>
              </a:solidFill>
              <a:latin typeface="Arial Narrow" panose="020B0606020202030204" pitchFamily="34" charset="0"/>
            </a:rPr>
            <a:t>SUSTAINABILITY MANAGEMENT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895350</xdr:colOff>
      <xdr:row>15</xdr:row>
      <xdr:rowOff>76203</xdr:rowOff>
    </xdr:from>
    <xdr:to>
      <xdr:col>8</xdr:col>
      <xdr:colOff>342900</xdr:colOff>
      <xdr:row>17</xdr:row>
      <xdr:rowOff>161929</xdr:rowOff>
    </xdr:to>
    <xdr:sp macro="" textlink="">
      <xdr:nvSpPr>
        <xdr:cNvPr id="10" name="Freccia curva 9">
          <a:extLst>
            <a:ext uri="{FF2B5EF4-FFF2-40B4-BE49-F238E27FC236}">
              <a16:creationId xmlns:a16="http://schemas.microsoft.com/office/drawing/2014/main" id="{00000000-0008-0000-0300-00000A000000}"/>
            </a:ext>
          </a:extLst>
        </xdr:cNvPr>
        <xdr:cNvSpPr/>
      </xdr:nvSpPr>
      <xdr:spPr>
        <a:xfrm rot="5400000">
          <a:off x="10434637" y="4748216"/>
          <a:ext cx="466726" cy="628650"/>
        </a:xfrm>
        <a:prstGeom prst="bentArrow">
          <a:avLst>
            <a:gd name="adj1" fmla="val 15105"/>
            <a:gd name="adj2" fmla="val 18549"/>
            <a:gd name="adj3" fmla="val 21396"/>
            <a:gd name="adj4" fmla="val 383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628650</xdr:colOff>
      <xdr:row>9</xdr:row>
      <xdr:rowOff>81803</xdr:rowOff>
    </xdr:from>
    <xdr:ext cx="832005" cy="819150"/>
    <xdr:pic>
      <xdr:nvPicPr>
        <xdr:cNvPr id="3" name="image9.png" descr="image25.png">
          <a:extLst>
            <a:ext uri="{FF2B5EF4-FFF2-40B4-BE49-F238E27FC236}">
              <a16:creationId xmlns:a16="http://schemas.microsoft.com/office/drawing/2014/main" id="{619EA056-F197-4268-A81A-0461A98151E2}"/>
            </a:ext>
          </a:extLst>
        </xdr:cNvPr>
        <xdr:cNvPicPr preferRelativeResize="0"/>
      </xdr:nvPicPr>
      <xdr:blipFill>
        <a:blip xmlns:r="http://schemas.openxmlformats.org/officeDocument/2006/relationships" r:embed="rId1" cstate="print"/>
        <a:stretch>
          <a:fillRect/>
        </a:stretch>
      </xdr:blipFill>
      <xdr:spPr>
        <a:xfrm>
          <a:off x="1233768" y="2737597"/>
          <a:ext cx="832005" cy="819150"/>
        </a:xfrm>
        <a:prstGeom prst="rect">
          <a:avLst/>
        </a:prstGeom>
        <a:noFill/>
      </xdr:spPr>
    </xdr:pic>
    <xdr:clientData fLocksWithSheet="0"/>
  </xdr:oneCellAnchor>
  <xdr:oneCellAnchor>
    <xdr:from>
      <xdr:col>1</xdr:col>
      <xdr:colOff>607920</xdr:colOff>
      <xdr:row>18</xdr:row>
      <xdr:rowOff>169770</xdr:rowOff>
    </xdr:from>
    <xdr:ext cx="838199" cy="857249"/>
    <xdr:pic>
      <xdr:nvPicPr>
        <xdr:cNvPr id="4" name="image10.png" descr="image26.png">
          <a:extLst>
            <a:ext uri="{FF2B5EF4-FFF2-40B4-BE49-F238E27FC236}">
              <a16:creationId xmlns:a16="http://schemas.microsoft.com/office/drawing/2014/main" id="{91AFDBE3-86BB-4AD4-B5E4-79B6FE402C1B}"/>
            </a:ext>
          </a:extLst>
        </xdr:cNvPr>
        <xdr:cNvPicPr preferRelativeResize="0"/>
      </xdr:nvPicPr>
      <xdr:blipFill>
        <a:blip xmlns:r="http://schemas.openxmlformats.org/officeDocument/2006/relationships" r:embed="rId2" cstate="print"/>
        <a:stretch>
          <a:fillRect/>
        </a:stretch>
      </xdr:blipFill>
      <xdr:spPr>
        <a:xfrm>
          <a:off x="1213038" y="4674535"/>
          <a:ext cx="838199" cy="857249"/>
        </a:xfrm>
        <a:prstGeom prst="rect">
          <a:avLst/>
        </a:prstGeom>
        <a:noFill/>
      </xdr:spPr>
    </xdr:pic>
    <xdr:clientData fLocksWithSheet="0"/>
  </xdr:oneCellAnchor>
  <xdr:oneCellAnchor>
    <xdr:from>
      <xdr:col>5</xdr:col>
      <xdr:colOff>255307</xdr:colOff>
      <xdr:row>18</xdr:row>
      <xdr:rowOff>160431</xdr:rowOff>
    </xdr:from>
    <xdr:ext cx="863599" cy="860425"/>
    <xdr:pic>
      <xdr:nvPicPr>
        <xdr:cNvPr id="5" name="image8.png" descr="image27.png">
          <a:extLst>
            <a:ext uri="{FF2B5EF4-FFF2-40B4-BE49-F238E27FC236}">
              <a16:creationId xmlns:a16="http://schemas.microsoft.com/office/drawing/2014/main" id="{A62FDFDB-FADF-43DE-9C5A-2E870F566B8F}"/>
            </a:ext>
          </a:extLst>
        </xdr:cNvPr>
        <xdr:cNvPicPr preferRelativeResize="0"/>
      </xdr:nvPicPr>
      <xdr:blipFill>
        <a:blip xmlns:r="http://schemas.openxmlformats.org/officeDocument/2006/relationships" r:embed="rId3" cstate="print"/>
        <a:stretch>
          <a:fillRect/>
        </a:stretch>
      </xdr:blipFill>
      <xdr:spPr>
        <a:xfrm>
          <a:off x="6844366" y="5651313"/>
          <a:ext cx="863599" cy="860425"/>
        </a:xfrm>
        <a:prstGeom prst="rect">
          <a:avLst/>
        </a:prstGeom>
        <a:noFill/>
      </xdr:spPr>
    </xdr:pic>
    <xdr:clientData fLocksWithSheet="0"/>
  </xdr:oneCellAnchor>
  <xdr:oneCellAnchor>
    <xdr:from>
      <xdr:col>5</xdr:col>
      <xdr:colOff>247090</xdr:colOff>
      <xdr:row>9</xdr:row>
      <xdr:rowOff>136152</xdr:rowOff>
    </xdr:from>
    <xdr:ext cx="839880" cy="816348"/>
    <xdr:pic>
      <xdr:nvPicPr>
        <xdr:cNvPr id="6" name="image1.png" descr="image17.png">
          <a:extLst>
            <a:ext uri="{FF2B5EF4-FFF2-40B4-BE49-F238E27FC236}">
              <a16:creationId xmlns:a16="http://schemas.microsoft.com/office/drawing/2014/main" id="{D3F4A919-5184-46E5-B5B8-9E6348557F6C}"/>
            </a:ext>
          </a:extLst>
        </xdr:cNvPr>
        <xdr:cNvPicPr preferRelativeResize="0"/>
      </xdr:nvPicPr>
      <xdr:blipFill rotWithShape="1">
        <a:blip xmlns:r="http://schemas.openxmlformats.org/officeDocument/2006/relationships" r:embed="rId4" cstate="print"/>
        <a:srcRect r="4186"/>
        <a:stretch/>
      </xdr:blipFill>
      <xdr:spPr>
        <a:xfrm>
          <a:off x="7519708" y="3946152"/>
          <a:ext cx="839880" cy="816348"/>
        </a:xfrm>
        <a:prstGeom prst="rect">
          <a:avLst/>
        </a:prstGeom>
        <a:noFill/>
      </xdr:spPr>
    </xdr:pic>
    <xdr:clientData fLocksWithSheet="0"/>
  </xdr:oneCellAnchor>
  <xdr:oneCellAnchor>
    <xdr:from>
      <xdr:col>5</xdr:col>
      <xdr:colOff>250452</xdr:colOff>
      <xdr:row>14</xdr:row>
      <xdr:rowOff>96372</xdr:rowOff>
    </xdr:from>
    <xdr:ext cx="857250" cy="847724"/>
    <xdr:pic>
      <xdr:nvPicPr>
        <xdr:cNvPr id="7" name="image11.png" descr="image28.png">
          <a:extLst>
            <a:ext uri="{FF2B5EF4-FFF2-40B4-BE49-F238E27FC236}">
              <a16:creationId xmlns:a16="http://schemas.microsoft.com/office/drawing/2014/main" id="{E5A6D602-156B-484B-8E83-4D6243B4A339}"/>
            </a:ext>
          </a:extLst>
        </xdr:cNvPr>
        <xdr:cNvPicPr preferRelativeResize="0"/>
      </xdr:nvPicPr>
      <xdr:blipFill>
        <a:blip xmlns:r="http://schemas.openxmlformats.org/officeDocument/2006/relationships" r:embed="rId5" cstate="print"/>
        <a:stretch>
          <a:fillRect/>
        </a:stretch>
      </xdr:blipFill>
      <xdr:spPr>
        <a:xfrm>
          <a:off x="6839511" y="4690784"/>
          <a:ext cx="857250" cy="847724"/>
        </a:xfrm>
        <a:prstGeom prst="rect">
          <a:avLst/>
        </a:prstGeom>
        <a:noFill/>
      </xdr:spPr>
    </xdr:pic>
    <xdr:clientData fLocksWithSheet="0"/>
  </xdr:oneCellAnchor>
  <xdr:twoCellAnchor editAs="oneCell">
    <xdr:from>
      <xdr:col>1</xdr:col>
      <xdr:colOff>636494</xdr:colOff>
      <xdr:row>14</xdr:row>
      <xdr:rowOff>70598</xdr:rowOff>
    </xdr:from>
    <xdr:to>
      <xdr:col>1</xdr:col>
      <xdr:colOff>1450087</xdr:colOff>
      <xdr:row>17</xdr:row>
      <xdr:rowOff>252693</xdr:rowOff>
    </xdr:to>
    <xdr:pic>
      <xdr:nvPicPr>
        <xdr:cNvPr id="11" name="Immagine 10">
          <a:extLst>
            <a:ext uri="{FF2B5EF4-FFF2-40B4-BE49-F238E27FC236}">
              <a16:creationId xmlns:a16="http://schemas.microsoft.com/office/drawing/2014/main" id="{A842AC79-01AC-4EF2-AB93-886D111925AA}"/>
            </a:ext>
          </a:extLst>
        </xdr:cNvPr>
        <xdr:cNvPicPr>
          <a:picLocks noChangeAspect="1"/>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backgroundRemoval t="3030" b="96970" l="758" r="98485">
                      <a14:foregroundMark x1="3030" y1="3788" x2="5303" y2="99242"/>
                      <a14:foregroundMark x1="5303" y1="99242" x2="28030" y2="99242"/>
                      <a14:foregroundMark x1="28030" y1="99242" x2="99242" y2="93182"/>
                      <a14:foregroundMark x1="99242" y1="93182" x2="96970" y2="14394"/>
                      <a14:foregroundMark x1="96970" y1="14394" x2="71970" y2="3030"/>
                      <a14:foregroundMark x1="71970" y1="3030" x2="758" y2="758"/>
                      <a14:foregroundMark x1="758" y1="758" x2="77273" y2="3788"/>
                      <a14:foregroundMark x1="77273" y1="3788" x2="97727" y2="14394"/>
                      <a14:foregroundMark x1="97727" y1="14394" x2="99242" y2="65152"/>
                      <a14:foregroundMark x1="99242" y1="65152" x2="97727" y2="67424"/>
                      <a14:foregroundMark x1="758" y1="3030" x2="5303" y2="96970"/>
                      <a14:foregroundMark x1="13636" y1="13636" x2="9091" y2="15909"/>
                      <a14:foregroundMark x1="34848" y1="27273" x2="28030" y2="52273"/>
                      <a14:foregroundMark x1="28030" y1="52273" x2="39394" y2="78030"/>
                      <a14:foregroundMark x1="39394" y1="78030" x2="62879" y2="87879"/>
                      <a14:foregroundMark x1="62879" y1="87879" x2="84848" y2="78788"/>
                      <a14:foregroundMark x1="84848" y1="78788" x2="80303" y2="54545"/>
                      <a14:foregroundMark x1="80303" y1="54545" x2="64394" y2="34848"/>
                      <a14:foregroundMark x1="64394" y1="34848" x2="37879" y2="18182"/>
                      <a14:foregroundMark x1="37879" y1="18182" x2="15152" y2="33333"/>
                      <a14:foregroundMark x1="15152" y1="33333" x2="15152" y2="34091"/>
                      <a14:foregroundMark x1="42424" y1="28030" x2="32576" y2="49242"/>
                      <a14:foregroundMark x1="32576" y1="49242" x2="34848" y2="75000"/>
                      <a14:foregroundMark x1="34848" y1="75000" x2="59848" y2="87121"/>
                      <a14:foregroundMark x1="59848" y1="87121" x2="77273" y2="70455"/>
                      <a14:foregroundMark x1="77273" y1="70455" x2="63636" y2="46970"/>
                      <a14:foregroundMark x1="63636" y1="46970" x2="45455" y2="28788"/>
                      <a14:foregroundMark x1="45455" y1="28788" x2="21212" y2="23485"/>
                      <a14:foregroundMark x1="21212" y1="23485" x2="21212" y2="24242"/>
                      <a14:foregroundMark x1="59091" y1="15152" x2="77273" y2="34091"/>
                      <a14:foregroundMark x1="77273" y1="34091" x2="90152" y2="13636"/>
                      <a14:foregroundMark x1="90152" y1="13636" x2="66667" y2="6818"/>
                      <a14:foregroundMark x1="66667" y1="6818" x2="48485" y2="21970"/>
                      <a14:foregroundMark x1="48485" y1="21970" x2="48485" y2="25758"/>
                      <a14:foregroundMark x1="51515" y1="37121" x2="28788" y2="42424"/>
                      <a14:foregroundMark x1="28788" y1="42424" x2="28788" y2="68939"/>
                      <a14:foregroundMark x1="28788" y1="68939" x2="55303" y2="81818"/>
                      <a14:foregroundMark x1="55303" y1="81818" x2="79545" y2="75000"/>
                      <a14:foregroundMark x1="79545" y1="75000" x2="67424" y2="45455"/>
                      <a14:foregroundMark x1="67424" y1="45455" x2="37121" y2="34091"/>
                      <a14:foregroundMark x1="37121" y1="34091" x2="6818" y2="37879"/>
                      <a14:foregroundMark x1="6818" y1="37879" x2="758" y2="42424"/>
                      <a14:foregroundMark x1="37879" y1="53030" x2="54545" y2="71970"/>
                      <a14:foregroundMark x1="54545" y1="71970" x2="63636" y2="47727"/>
                      <a14:foregroundMark x1="63636" y1="47727" x2="36364" y2="41667"/>
                      <a14:foregroundMark x1="36364" y1="41667" x2="25758" y2="63636"/>
                      <a14:foregroundMark x1="28030" y1="49242" x2="33333" y2="73485"/>
                      <a14:foregroundMark x1="33333" y1="73485" x2="59091" y2="78788"/>
                      <a14:foregroundMark x1="59091" y1="78788" x2="69697" y2="53030"/>
                      <a14:foregroundMark x1="69697" y1="53030" x2="43182" y2="28788"/>
                      <a14:foregroundMark x1="43182" y1="28788" x2="14394" y2="28788"/>
                    </a14:backgroundRemoval>
                  </a14:imgEffect>
                </a14:imgLayer>
              </a14:imgProps>
            </a:ext>
            <a:ext uri="{28A0092B-C50C-407E-A947-70E740481C1C}">
              <a14:useLocalDpi xmlns:a14="http://schemas.microsoft.com/office/drawing/2010/main" val="0"/>
            </a:ext>
          </a:extLst>
        </a:blip>
        <a:srcRect l="3211" t="3661" r="2752" b="2761"/>
        <a:stretch/>
      </xdr:blipFill>
      <xdr:spPr>
        <a:xfrm>
          <a:off x="1241612" y="3678892"/>
          <a:ext cx="813593"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133350</xdr:rowOff>
    </xdr:from>
    <xdr:to>
      <xdr:col>17</xdr:col>
      <xdr:colOff>288172</xdr:colOff>
      <xdr:row>36</xdr:row>
      <xdr:rowOff>85725</xdr:rowOff>
    </xdr:to>
    <xdr:pic>
      <xdr:nvPicPr>
        <xdr:cNvPr id="3" name="Immagine 2">
          <a:extLst>
            <a:ext uri="{FF2B5EF4-FFF2-40B4-BE49-F238E27FC236}">
              <a16:creationId xmlns:a16="http://schemas.microsoft.com/office/drawing/2014/main" id="{0C3D53F6-BEB4-4F86-89E8-5E71460029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514350"/>
          <a:ext cx="10003672" cy="64293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feeffige.eu/"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FRANCESCA\dataset%20quality%20rating.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edernuoto.it/federazione-extra/impianti/763-reg-omologazioni-impianti-all-5-norme-fina-impianti-e-attrezzature-2013-2017/file.html" TargetMode="External"/><Relationship Id="rId3" Type="http://schemas.openxmlformats.org/officeDocument/2006/relationships/hyperlink" Target="http://bur.regione.emilia-romagna.it/bur/area-bollettini/bollettini-in-lavorazione/novembre-periodico-parte-seconda-1a-quindicina.2016-10-28.9510955031/definizione-dei-fabbisogni-irrigui-per-coltura-ai-sensi-del-d-m-31-luglio-2015-approvazione-delle-linee-guida-per-la-regolamentazione-da-parte-delle-regioni-delle-modalita-di-quantificazione-dei-volumi-idrici-ad-uso-irriguo/allegato-1-alla-delibera-n-141.2016-10-28.1477661065" TargetMode="External"/><Relationship Id="rId7" Type="http://schemas.openxmlformats.org/officeDocument/2006/relationships/hyperlink" Target="https://luce-gas.it/guida/consumo/gas" TargetMode="External"/><Relationship Id="rId2" Type="http://schemas.openxmlformats.org/officeDocument/2006/relationships/hyperlink" Target="https://www.mark-up.it/unilever-dove-deodorante-ricaricabile-riutilizzabile/" TargetMode="External"/><Relationship Id="rId1" Type="http://schemas.openxmlformats.org/officeDocument/2006/relationships/hyperlink" Target="https://www.carbonfootprint.com/energyconsumption.html" TargetMode="External"/><Relationship Id="rId6" Type="http://schemas.openxmlformats.org/officeDocument/2006/relationships/hyperlink" Target="https://www.st.com/content/st_com/en/about/st_approach_to_sustainability/sustainability-priorities/sustainable-technology/eco-design/footprint-of-a-microcontroller.html" TargetMode="External"/><Relationship Id="rId11" Type="http://schemas.openxmlformats.org/officeDocument/2006/relationships/printerSettings" Target="../printerSettings/printerSettings5.bin"/><Relationship Id="rId5" Type="http://schemas.openxmlformats.org/officeDocument/2006/relationships/hyperlink" Target="https://www.arpae.it/pianetaacqua/data/acque_potabili/consumi_domestici/text1.html" TargetMode="External"/><Relationship Id="rId10" Type="http://schemas.openxmlformats.org/officeDocument/2006/relationships/hyperlink" Target="https://selectra.co.uk/energy/news/world/world-cup-2018-stadium-energy-use" TargetMode="External"/><Relationship Id="rId4" Type="http://schemas.openxmlformats.org/officeDocument/2006/relationships/hyperlink" Target="https://www.arpae.it/pianetaacqua/data/acque_potabili/consumi_domestici/text1.html" TargetMode="External"/><Relationship Id="rId9" Type="http://schemas.openxmlformats.org/officeDocument/2006/relationships/hyperlink" Target="https://www.arpa.veneto.it/temi-ambientali/acqua/file-e-allegati/scheda_risp_idrico_dw.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asvis.it/goal-e-target-obiettivi-e-traguardi-per-il-203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t.com/content/st_com/en/about/st_approach_to_sustainability/sustainability-priorities/sustainable-technology/eco-design/footprint-of-an-adas.html" TargetMode="External"/><Relationship Id="rId3" Type="http://schemas.openxmlformats.org/officeDocument/2006/relationships/hyperlink" Target="https://www.st.com/content/st_com/en/about/st_approach_to_sustainability/sustainability-priorities/sustainable-technology/eco-design/footprint-of-an-adas.html" TargetMode="External"/><Relationship Id="rId7" Type="http://schemas.openxmlformats.org/officeDocument/2006/relationships/hyperlink" Target="https://www.arpae.it/pianetaacqua/data/acque_potabili/consumi_domestici/text1.html" TargetMode="External"/><Relationship Id="rId12" Type="http://schemas.openxmlformats.org/officeDocument/2006/relationships/printerSettings" Target="../printerSettings/printerSettings7.bin"/><Relationship Id="rId2" Type="http://schemas.openxmlformats.org/officeDocument/2006/relationships/hyperlink" Target="https://www.st.com/content/st_com/en/about/st_approach_to_sustainability/sustainability-priorities/sustainable-technology/eco-design/footprint-of-a-microcontroller.html" TargetMode="External"/><Relationship Id="rId1" Type="http://schemas.openxmlformats.org/officeDocument/2006/relationships/hyperlink" Target="http://www.casariedilservice.it/998.asp" TargetMode="External"/><Relationship Id="rId6" Type="http://schemas.openxmlformats.org/officeDocument/2006/relationships/hyperlink" Target="http://bur.regione.emilia-romagna.it/bur/area-bollettini/bollettini-in-lavorazione/novembre-periodico-parte-seconda-1a-quindicina.2016-10-28.9510955031/definizione-dei-fabbisogni-irrigui-per-coltura-ai-sensi-del-d-m-31-luglio-2015-approvazione-delle-linee-guida-per-la-regolamentazione-da-parte-delle-regioni-delle-modalita-di-quantificazione-dei-volumi-idrici-ad-uso-irriguo/allegato-1-alla-delibera-n-141.2016-10-28.1477661065" TargetMode="External"/><Relationship Id="rId11" Type="http://schemas.openxmlformats.org/officeDocument/2006/relationships/hyperlink" Target="https://www.arpae.it/pianetaacqua/data/acque_potabili/consumi_domestici/text1.html" TargetMode="External"/><Relationship Id="rId5" Type="http://schemas.openxmlformats.org/officeDocument/2006/relationships/hyperlink" Target="https://www.carbonfootprint.com/energyconsumption.html" TargetMode="External"/><Relationship Id="rId10" Type="http://schemas.openxmlformats.org/officeDocument/2006/relationships/hyperlink" Target="https://www.azzeroco2.it/wordpress/wp-content/uploads/2015/04/dossier_forestazione_web_2013.pdf" TargetMode="External"/><Relationship Id="rId4" Type="http://schemas.openxmlformats.org/officeDocument/2006/relationships/hyperlink" Target="https://www.mark-up.it/unilever-dove-deodorante-ricaricabile-riutilizzabile/" TargetMode="External"/><Relationship Id="rId9" Type="http://schemas.openxmlformats.org/officeDocument/2006/relationships/hyperlink" Target="https://luce-gas.it/guida/consumo/ga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E1:N18"/>
  <sheetViews>
    <sheetView zoomScaleNormal="100" workbookViewId="0">
      <pane ySplit="1" topLeftCell="A2" activePane="bottomLeft" state="frozen"/>
      <selection pane="bottomLeft" activeCell="P6" sqref="P6"/>
    </sheetView>
  </sheetViews>
  <sheetFormatPr defaultColWidth="9.08984375" defaultRowHeight="14.5"/>
  <cols>
    <col min="1" max="1" width="6.90625" style="133" customWidth="1"/>
    <col min="2" max="2" width="8" style="133" customWidth="1"/>
    <col min="3" max="3" width="3.453125" style="133" customWidth="1"/>
    <col min="4" max="4" width="8.54296875" style="133" customWidth="1"/>
    <col min="5" max="5" width="8.6328125" style="133" customWidth="1"/>
    <col min="6" max="6" width="17.90625" style="133" customWidth="1"/>
    <col min="7" max="13" width="9.08984375" style="133"/>
    <col min="14" max="14" width="23.6328125" style="133" customWidth="1"/>
    <col min="15" max="15" width="8.90625" style="133" customWidth="1"/>
    <col min="16" max="16384" width="9.08984375" style="133"/>
  </cols>
  <sheetData>
    <row r="1" spans="5:14" s="154" customFormat="1" ht="46.5" customHeight="1" thickBot="1">
      <c r="E1" s="271" t="s">
        <v>329</v>
      </c>
      <c r="F1" s="271"/>
      <c r="G1" s="271"/>
      <c r="H1" s="271"/>
      <c r="I1" s="271"/>
      <c r="J1" s="271"/>
      <c r="K1" s="271"/>
      <c r="L1" s="271"/>
      <c r="M1" s="271"/>
      <c r="N1" s="271"/>
    </row>
    <row r="2" spans="5:14" ht="15" thickTop="1"/>
    <row r="3" spans="5:14" ht="69.75" customHeight="1">
      <c r="E3" s="269" t="s">
        <v>372</v>
      </c>
      <c r="F3" s="269"/>
      <c r="G3" s="269"/>
      <c r="H3" s="269"/>
      <c r="I3" s="269"/>
      <c r="J3" s="269"/>
      <c r="K3" s="269"/>
      <c r="L3" s="269"/>
      <c r="M3" s="269"/>
      <c r="N3" s="269"/>
    </row>
    <row r="4" spans="5:14" ht="69.75" customHeight="1">
      <c r="E4" s="268" t="s">
        <v>373</v>
      </c>
      <c r="F4" s="268"/>
      <c r="G4" s="268"/>
      <c r="H4" s="268"/>
      <c r="I4" s="268"/>
      <c r="J4" s="268"/>
      <c r="K4" s="268"/>
      <c r="L4" s="268"/>
      <c r="M4" s="268"/>
      <c r="N4" s="268"/>
    </row>
    <row r="5" spans="5:14" ht="40.5" customHeight="1">
      <c r="E5" s="268" t="s">
        <v>380</v>
      </c>
      <c r="F5" s="268"/>
      <c r="G5" s="268"/>
      <c r="H5" s="268"/>
      <c r="I5" s="268"/>
      <c r="J5" s="268"/>
      <c r="K5" s="268"/>
      <c r="L5" s="268"/>
      <c r="M5" s="268"/>
      <c r="N5" s="268"/>
    </row>
    <row r="6" spans="5:14" ht="40.5" customHeight="1">
      <c r="E6" s="241"/>
      <c r="F6" s="241"/>
      <c r="G6" s="272" t="s">
        <v>371</v>
      </c>
      <c r="H6" s="272"/>
      <c r="I6" s="272"/>
      <c r="J6" s="272"/>
      <c r="K6" s="272"/>
      <c r="L6" s="272"/>
      <c r="M6" s="241"/>
      <c r="N6" s="241"/>
    </row>
    <row r="8" spans="5:14" ht="33" customHeight="1" thickBot="1">
      <c r="G8" s="270" t="s">
        <v>330</v>
      </c>
      <c r="H8" s="270"/>
      <c r="I8" s="270"/>
      <c r="J8" s="270"/>
      <c r="K8" s="270"/>
      <c r="L8" s="270"/>
      <c r="M8" s="201"/>
    </row>
    <row r="9" spans="5:14" ht="16" thickTop="1">
      <c r="E9" s="244"/>
      <c r="F9" s="244"/>
      <c r="G9" s="244"/>
      <c r="H9" s="244"/>
      <c r="I9" s="244"/>
      <c r="J9" s="244"/>
      <c r="K9" s="244"/>
      <c r="L9" s="244"/>
      <c r="M9" s="244"/>
      <c r="N9" s="244"/>
    </row>
    <row r="10" spans="5:14" ht="38.25" customHeight="1">
      <c r="E10" s="268" t="s">
        <v>374</v>
      </c>
      <c r="F10" s="268"/>
      <c r="G10" s="268"/>
      <c r="H10" s="268"/>
      <c r="I10" s="268"/>
      <c r="J10" s="268"/>
      <c r="K10" s="268"/>
      <c r="L10" s="268"/>
      <c r="M10" s="268"/>
      <c r="N10" s="268"/>
    </row>
    <row r="11" spans="5:14" ht="44.25" customHeight="1">
      <c r="E11" s="268" t="s">
        <v>375</v>
      </c>
      <c r="F11" s="268"/>
      <c r="G11" s="268"/>
      <c r="H11" s="268"/>
      <c r="I11" s="268"/>
      <c r="J11" s="268"/>
      <c r="K11" s="268"/>
      <c r="L11" s="268"/>
      <c r="M11" s="268"/>
      <c r="N11" s="268"/>
    </row>
    <row r="12" spans="5:14" ht="50.25" customHeight="1">
      <c r="E12" s="268" t="s">
        <v>376</v>
      </c>
      <c r="F12" s="268"/>
      <c r="G12" s="268"/>
      <c r="H12" s="268"/>
      <c r="I12" s="268"/>
      <c r="J12" s="268"/>
      <c r="K12" s="268"/>
      <c r="L12" s="268"/>
      <c r="M12" s="268"/>
      <c r="N12" s="268"/>
    </row>
    <row r="13" spans="5:14" ht="45" customHeight="1">
      <c r="E13" s="268" t="s">
        <v>381</v>
      </c>
      <c r="F13" s="268"/>
      <c r="G13" s="268"/>
      <c r="H13" s="268"/>
      <c r="I13" s="268"/>
      <c r="J13" s="268"/>
      <c r="K13" s="268"/>
      <c r="L13" s="268"/>
      <c r="M13" s="268"/>
      <c r="N13" s="268"/>
    </row>
    <row r="14" spans="5:14" ht="71.25" customHeight="1">
      <c r="E14" s="268" t="s">
        <v>377</v>
      </c>
      <c r="F14" s="268"/>
      <c r="G14" s="268"/>
      <c r="H14" s="268"/>
      <c r="I14" s="268"/>
      <c r="J14" s="268"/>
      <c r="K14" s="268"/>
      <c r="L14" s="268"/>
      <c r="M14" s="268"/>
      <c r="N14" s="268"/>
    </row>
    <row r="15" spans="5:14" ht="55.5" customHeight="1">
      <c r="E15" s="273" t="s">
        <v>382</v>
      </c>
      <c r="F15" s="273"/>
      <c r="G15" s="273"/>
      <c r="H15" s="273"/>
      <c r="I15" s="273"/>
      <c r="J15" s="273"/>
      <c r="K15" s="273"/>
      <c r="L15" s="273"/>
      <c r="M15" s="273"/>
      <c r="N15" s="273"/>
    </row>
    <row r="16" spans="5:14" ht="41.25" customHeight="1">
      <c r="E16" s="268" t="s">
        <v>378</v>
      </c>
      <c r="F16" s="268"/>
      <c r="G16" s="268"/>
      <c r="H16" s="268"/>
      <c r="I16" s="268"/>
      <c r="J16" s="268"/>
      <c r="K16" s="268"/>
      <c r="L16" s="268"/>
      <c r="M16" s="268"/>
      <c r="N16" s="268"/>
    </row>
    <row r="17" spans="5:14" ht="17">
      <c r="E17" s="245"/>
      <c r="F17" s="245"/>
      <c r="G17" s="245"/>
      <c r="H17" s="245"/>
      <c r="I17" s="245"/>
      <c r="J17" s="245"/>
      <c r="K17" s="245"/>
      <c r="L17" s="245"/>
      <c r="M17" s="245"/>
      <c r="N17" s="245"/>
    </row>
    <row r="18" spans="5:14" ht="42.75" customHeight="1">
      <c r="E18" s="268" t="s">
        <v>379</v>
      </c>
      <c r="F18" s="268"/>
      <c r="G18" s="268"/>
      <c r="H18" s="268"/>
      <c r="I18" s="268"/>
      <c r="J18" s="268"/>
      <c r="K18" s="268"/>
      <c r="L18" s="268"/>
      <c r="M18" s="268"/>
      <c r="N18" s="268"/>
    </row>
  </sheetData>
  <sheetProtection algorithmName="SHA-512" hashValue="mZkK2ct0xnQbe2bAY/ql2iwVNTRDesnI3y+goMwL/6v3xNf1gaUBtJKB5W6rhhjM8fmp8R59dKJ335w/ghbKwA==" saltValue="DEaKEZgDkFjaw+SvRwlACw==" spinCount="100000" sheet="1" objects="1" scenarios="1"/>
  <mergeCells count="14">
    <mergeCell ref="E1:N1"/>
    <mergeCell ref="E5:N5"/>
    <mergeCell ref="G6:L6"/>
    <mergeCell ref="E15:N15"/>
    <mergeCell ref="E14:N14"/>
    <mergeCell ref="E16:N16"/>
    <mergeCell ref="E18:N18"/>
    <mergeCell ref="E13:N13"/>
    <mergeCell ref="E3:N3"/>
    <mergeCell ref="E4:N4"/>
    <mergeCell ref="G8:L8"/>
    <mergeCell ref="E10:N10"/>
    <mergeCell ref="E11:N11"/>
    <mergeCell ref="E12:N12"/>
  </mergeCells>
  <hyperlinks>
    <hyperlink ref="G6" r:id="rId1" xr:uid="{00000000-0004-0000-0000-000000000000}"/>
  </hyperlinks>
  <pageMargins left="0.7" right="0.7" top="0.75" bottom="0.75" header="0.3" footer="0.3"/>
  <pageSetup paperSize="9" orientation="portrait" horizontalDpi="360"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9"/>
  <dimension ref="B2"/>
  <sheetViews>
    <sheetView topLeftCell="A22" workbookViewId="0">
      <selection activeCell="H43" sqref="H43"/>
    </sheetView>
  </sheetViews>
  <sheetFormatPr defaultRowHeight="14.5"/>
  <sheetData>
    <row r="2" spans="2:2">
      <c r="B2" s="29" t="s">
        <v>50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0"/>
  <dimension ref="A2:C24"/>
  <sheetViews>
    <sheetView zoomScale="120" zoomScaleNormal="120" workbookViewId="0">
      <selection activeCell="E18" sqref="E18"/>
    </sheetView>
  </sheetViews>
  <sheetFormatPr defaultRowHeight="14.5"/>
  <cols>
    <col min="3" max="3" width="12.453125" customWidth="1"/>
  </cols>
  <sheetData>
    <row r="2" spans="2:3">
      <c r="B2">
        <f>381255/230000</f>
        <v>1.6576304347826087</v>
      </c>
      <c r="C2" t="s">
        <v>18</v>
      </c>
    </row>
    <row r="3" spans="2:3">
      <c r="B3">
        <f>B2*1000</f>
        <v>1657.6304347826087</v>
      </c>
      <c r="C3" t="s">
        <v>19</v>
      </c>
    </row>
    <row r="4" spans="2:3">
      <c r="B4">
        <f>B3/10000</f>
        <v>0.16576304347826087</v>
      </c>
      <c r="C4" t="s">
        <v>20</v>
      </c>
    </row>
    <row r="6" spans="2:3">
      <c r="B6">
        <f>1760958/7200000</f>
        <v>0.2445775</v>
      </c>
      <c r="C6" t="s">
        <v>21</v>
      </c>
    </row>
    <row r="8" spans="2:3">
      <c r="B8">
        <v>2650</v>
      </c>
      <c r="C8" t="s">
        <v>26</v>
      </c>
    </row>
    <row r="9" spans="2:3">
      <c r="B9">
        <v>2600</v>
      </c>
    </row>
    <row r="10" spans="2:3">
      <c r="B10">
        <v>2600</v>
      </c>
    </row>
    <row r="11" spans="2:3">
      <c r="B11">
        <v>2600</v>
      </c>
    </row>
    <row r="12" spans="2:3">
      <c r="B12">
        <v>2550</v>
      </c>
    </row>
    <row r="13" spans="2:3">
      <c r="B13">
        <v>2500</v>
      </c>
    </row>
    <row r="14" spans="2:3">
      <c r="B14">
        <v>2550</v>
      </c>
    </row>
    <row r="15" spans="2:3">
      <c r="B15">
        <v>2400</v>
      </c>
    </row>
    <row r="16" spans="2:3">
      <c r="B16" s="2">
        <v>2250</v>
      </c>
    </row>
    <row r="17" spans="1:3">
      <c r="B17">
        <f>AVERAGE(B8:B16)</f>
        <v>2522.2222222222222</v>
      </c>
    </row>
    <row r="19" spans="1:3">
      <c r="A19" t="s">
        <v>36</v>
      </c>
      <c r="B19">
        <f>120/0.2</f>
        <v>600</v>
      </c>
      <c r="C19" t="s">
        <v>31</v>
      </c>
    </row>
    <row r="20" spans="1:3">
      <c r="B20">
        <f>6/11.6</f>
        <v>0.51724137931034486</v>
      </c>
      <c r="C20" t="s">
        <v>30</v>
      </c>
    </row>
    <row r="22" spans="1:3">
      <c r="A22" t="s">
        <v>35</v>
      </c>
      <c r="B22">
        <f>340/1.1</f>
        <v>309.09090909090907</v>
      </c>
      <c r="C22" t="s">
        <v>32</v>
      </c>
    </row>
    <row r="23" spans="1:3">
      <c r="B23">
        <f>12/39.5</f>
        <v>0.30379746835443039</v>
      </c>
      <c r="C23" t="s">
        <v>33</v>
      </c>
    </row>
    <row r="24" spans="1:3">
      <c r="B24">
        <f>823/2.7</f>
        <v>304.81481481481478</v>
      </c>
      <c r="C24"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B1:O45"/>
  <sheetViews>
    <sheetView workbookViewId="0">
      <pane ySplit="1" topLeftCell="A2" activePane="bottomLeft" state="frozen"/>
      <selection pane="bottomLeft" activeCell="J10" sqref="J10"/>
    </sheetView>
  </sheetViews>
  <sheetFormatPr defaultColWidth="9.08984375" defaultRowHeight="14.5"/>
  <cols>
    <col min="1" max="1" width="7.54296875" style="133" customWidth="1"/>
    <col min="2" max="2" width="8" style="133" customWidth="1"/>
    <col min="3" max="3" width="9.08984375" style="133"/>
    <col min="4" max="4" width="23.08984375" style="133" customWidth="1"/>
    <col min="5" max="6" width="9.08984375" style="133" customWidth="1"/>
    <col min="7" max="14" width="9.08984375" style="133"/>
    <col min="15" max="15" width="10.54296875" style="133" customWidth="1"/>
    <col min="16" max="16384" width="9.08984375" style="133"/>
  </cols>
  <sheetData>
    <row r="1" spans="2:15" s="154" customFormat="1" ht="46.5" customHeight="1" thickBot="1">
      <c r="B1" s="274" t="s">
        <v>265</v>
      </c>
      <c r="C1" s="274"/>
      <c r="D1" s="274"/>
      <c r="E1" s="274"/>
      <c r="F1" s="274"/>
      <c r="G1" s="274"/>
      <c r="H1" s="274"/>
      <c r="I1" s="274"/>
      <c r="J1" s="274"/>
      <c r="K1" s="274"/>
      <c r="L1" s="274"/>
      <c r="M1" s="274"/>
      <c r="N1" s="274"/>
      <c r="O1" s="274"/>
    </row>
    <row r="2" spans="2:15" ht="15" thickTop="1"/>
    <row r="5" spans="2:15" ht="17.25" customHeight="1">
      <c r="D5" s="142" t="s">
        <v>308</v>
      </c>
      <c r="J5" s="275" t="s">
        <v>314</v>
      </c>
      <c r="K5" s="275"/>
      <c r="L5" s="275"/>
      <c r="M5" s="275"/>
      <c r="N5" s="275"/>
      <c r="O5" s="275"/>
    </row>
    <row r="6" spans="2:15" ht="18.75" customHeight="1">
      <c r="D6" s="143"/>
      <c r="E6" s="144"/>
      <c r="F6" s="144"/>
      <c r="G6" s="145" t="s">
        <v>245</v>
      </c>
      <c r="H6" s="146"/>
      <c r="J6" s="275"/>
      <c r="K6" s="275"/>
      <c r="L6" s="275"/>
      <c r="M6" s="275"/>
      <c r="N6" s="275"/>
      <c r="O6" s="275"/>
    </row>
    <row r="7" spans="2:15">
      <c r="D7" s="147"/>
      <c r="E7" s="148" t="s">
        <v>244</v>
      </c>
      <c r="F7" s="267">
        <v>1</v>
      </c>
      <c r="G7" s="149" t="s">
        <v>286</v>
      </c>
      <c r="H7" s="150"/>
      <c r="J7" s="275"/>
      <c r="K7" s="275"/>
      <c r="L7" s="275"/>
      <c r="M7" s="275"/>
      <c r="N7" s="275"/>
      <c r="O7" s="275"/>
    </row>
    <row r="8" spans="2:15" ht="15" thickBot="1">
      <c r="D8" s="151"/>
      <c r="E8" s="152"/>
      <c r="F8" s="152"/>
      <c r="G8" s="152"/>
      <c r="H8" s="153"/>
      <c r="J8" s="275"/>
      <c r="K8" s="275"/>
      <c r="L8" s="275"/>
      <c r="M8" s="275"/>
      <c r="N8" s="275"/>
      <c r="O8" s="275"/>
    </row>
    <row r="9" spans="2:15" ht="15" thickTop="1">
      <c r="J9" s="275"/>
      <c r="K9" s="275"/>
      <c r="L9" s="275"/>
      <c r="M9" s="275"/>
      <c r="N9" s="275"/>
      <c r="O9" s="275"/>
    </row>
    <row r="10" spans="2:15" ht="15" customHeight="1" thickBot="1">
      <c r="J10" s="159"/>
      <c r="K10" s="159"/>
      <c r="L10" s="160"/>
      <c r="M10" s="160"/>
      <c r="N10" s="159"/>
      <c r="O10" s="159"/>
    </row>
    <row r="11" spans="2:15">
      <c r="K11" s="140"/>
      <c r="L11" s="140"/>
      <c r="M11" s="140"/>
    </row>
    <row r="12" spans="2:15" ht="21" customHeight="1">
      <c r="D12" s="142" t="s">
        <v>309</v>
      </c>
      <c r="J12" s="275" t="s">
        <v>316</v>
      </c>
      <c r="K12" s="275"/>
      <c r="L12" s="275"/>
      <c r="M12" s="275"/>
      <c r="N12" s="275"/>
      <c r="O12" s="275"/>
    </row>
    <row r="13" spans="2:15" ht="15.75" customHeight="1">
      <c r="D13" s="143"/>
      <c r="E13" s="144"/>
      <c r="F13" s="144"/>
      <c r="G13" s="145" t="s">
        <v>245</v>
      </c>
      <c r="H13" s="146"/>
      <c r="J13" s="275"/>
      <c r="K13" s="275"/>
      <c r="L13" s="275"/>
      <c r="M13" s="275"/>
      <c r="N13" s="275"/>
      <c r="O13" s="275"/>
    </row>
    <row r="14" spans="2:15">
      <c r="D14" s="147"/>
      <c r="E14" s="148" t="s">
        <v>244</v>
      </c>
      <c r="F14" s="203"/>
      <c r="G14" s="149" t="s">
        <v>287</v>
      </c>
      <c r="H14" s="150"/>
      <c r="J14" s="275"/>
      <c r="K14" s="275"/>
      <c r="L14" s="275"/>
      <c r="M14" s="275"/>
      <c r="N14" s="275"/>
      <c r="O14" s="275"/>
    </row>
    <row r="15" spans="2:15" ht="15" thickBot="1">
      <c r="D15" s="151"/>
      <c r="E15" s="152"/>
      <c r="F15" s="152"/>
      <c r="G15" s="152"/>
      <c r="H15" s="153"/>
      <c r="J15" s="275"/>
      <c r="K15" s="275"/>
      <c r="L15" s="275"/>
      <c r="M15" s="275"/>
      <c r="N15" s="275"/>
      <c r="O15" s="275"/>
    </row>
    <row r="16" spans="2:15" ht="15" thickTop="1">
      <c r="J16" s="275"/>
      <c r="K16" s="275"/>
      <c r="L16" s="275"/>
      <c r="M16" s="275"/>
      <c r="N16" s="275"/>
      <c r="O16" s="275"/>
    </row>
    <row r="17" spans="4:15" ht="15" thickBot="1">
      <c r="J17" s="140"/>
      <c r="K17" s="140"/>
      <c r="L17" s="160"/>
      <c r="M17" s="160"/>
      <c r="N17" s="140"/>
      <c r="O17" s="140"/>
    </row>
    <row r="19" spans="4:15" ht="23">
      <c r="D19" s="142" t="s">
        <v>310</v>
      </c>
      <c r="J19" s="275" t="s">
        <v>317</v>
      </c>
      <c r="K19" s="275"/>
      <c r="L19" s="275"/>
      <c r="M19" s="275"/>
      <c r="N19" s="275"/>
      <c r="O19" s="275"/>
    </row>
    <row r="20" spans="4:15" ht="18.5">
      <c r="D20" s="143"/>
      <c r="E20" s="144"/>
      <c r="F20" s="144"/>
      <c r="G20" s="145" t="s">
        <v>245</v>
      </c>
      <c r="H20" s="146"/>
      <c r="J20" s="275"/>
      <c r="K20" s="275"/>
      <c r="L20" s="275"/>
      <c r="M20" s="275"/>
      <c r="N20" s="275"/>
      <c r="O20" s="275"/>
    </row>
    <row r="21" spans="4:15">
      <c r="D21" s="147"/>
      <c r="E21" s="148" t="s">
        <v>244</v>
      </c>
      <c r="F21" s="203"/>
      <c r="G21" s="149" t="s">
        <v>174</v>
      </c>
      <c r="H21" s="150"/>
      <c r="J21" s="275"/>
      <c r="K21" s="275"/>
      <c r="L21" s="275"/>
      <c r="M21" s="275"/>
      <c r="N21" s="275"/>
      <c r="O21" s="275"/>
    </row>
    <row r="22" spans="4:15" ht="15" thickBot="1">
      <c r="D22" s="151"/>
      <c r="E22" s="152"/>
      <c r="F22" s="152"/>
      <c r="G22" s="152"/>
      <c r="H22" s="153"/>
      <c r="J22" s="275"/>
      <c r="K22" s="275"/>
      <c r="L22" s="275"/>
      <c r="M22" s="275"/>
      <c r="N22" s="275"/>
      <c r="O22" s="275"/>
    </row>
    <row r="23" spans="4:15" ht="15" thickTop="1">
      <c r="J23" s="275"/>
      <c r="K23" s="275"/>
      <c r="L23" s="275"/>
      <c r="M23" s="275"/>
      <c r="N23" s="275"/>
      <c r="O23" s="275"/>
    </row>
    <row r="24" spans="4:15" ht="15" thickBot="1">
      <c r="J24" s="140"/>
      <c r="K24" s="140"/>
      <c r="L24" s="160"/>
      <c r="M24" s="160"/>
      <c r="N24" s="140"/>
      <c r="O24" s="140"/>
    </row>
    <row r="26" spans="4:15" ht="23">
      <c r="D26" s="142" t="s">
        <v>311</v>
      </c>
      <c r="J26" s="275" t="s">
        <v>315</v>
      </c>
      <c r="K26" s="275"/>
      <c r="L26" s="275"/>
      <c r="M26" s="275"/>
      <c r="N26" s="275"/>
      <c r="O26" s="275"/>
    </row>
    <row r="27" spans="4:15" ht="18.5">
      <c r="D27" s="143"/>
      <c r="E27" s="144"/>
      <c r="F27" s="144"/>
      <c r="G27" s="145" t="s">
        <v>245</v>
      </c>
      <c r="H27" s="146"/>
      <c r="J27" s="275"/>
      <c r="K27" s="275"/>
      <c r="L27" s="275"/>
      <c r="M27" s="275"/>
      <c r="N27" s="275"/>
      <c r="O27" s="275"/>
    </row>
    <row r="28" spans="4:15">
      <c r="D28" s="147"/>
      <c r="E28" s="148" t="s">
        <v>244</v>
      </c>
      <c r="F28" s="203"/>
      <c r="G28" s="149" t="s">
        <v>280</v>
      </c>
      <c r="H28" s="150"/>
      <c r="J28" s="275"/>
      <c r="K28" s="275"/>
      <c r="L28" s="275"/>
      <c r="M28" s="275"/>
      <c r="N28" s="275"/>
      <c r="O28" s="275"/>
    </row>
    <row r="29" spans="4:15" ht="15" thickBot="1">
      <c r="D29" s="151"/>
      <c r="E29" s="152"/>
      <c r="F29" s="152"/>
      <c r="G29" s="152"/>
      <c r="H29" s="153"/>
      <c r="J29" s="275"/>
      <c r="K29" s="275"/>
      <c r="L29" s="275"/>
      <c r="M29" s="275"/>
      <c r="N29" s="275"/>
      <c r="O29" s="275"/>
    </row>
    <row r="30" spans="4:15" ht="15" thickTop="1">
      <c r="J30" s="275"/>
      <c r="K30" s="275"/>
      <c r="L30" s="275"/>
      <c r="M30" s="275"/>
      <c r="N30" s="275"/>
      <c r="O30" s="275"/>
    </row>
    <row r="31" spans="4:15" ht="15" thickBot="1">
      <c r="J31" s="159"/>
      <c r="K31" s="159"/>
      <c r="L31" s="160"/>
      <c r="M31" s="160"/>
      <c r="N31" s="159"/>
      <c r="O31" s="159"/>
    </row>
    <row r="32" spans="4:15">
      <c r="K32" s="140"/>
      <c r="L32" s="140"/>
      <c r="M32" s="140"/>
    </row>
    <row r="33" spans="4:15" ht="23">
      <c r="D33" s="142" t="s">
        <v>312</v>
      </c>
      <c r="J33" s="275" t="s">
        <v>318</v>
      </c>
      <c r="K33" s="275"/>
      <c r="L33" s="275"/>
      <c r="M33" s="275"/>
      <c r="N33" s="275"/>
      <c r="O33" s="275"/>
    </row>
    <row r="34" spans="4:15" ht="18.5">
      <c r="D34" s="143"/>
      <c r="E34" s="144"/>
      <c r="F34" s="144"/>
      <c r="G34" s="145" t="s">
        <v>245</v>
      </c>
      <c r="H34" s="146"/>
      <c r="J34" s="275"/>
      <c r="K34" s="275"/>
      <c r="L34" s="275"/>
      <c r="M34" s="275"/>
      <c r="N34" s="275"/>
      <c r="O34" s="275"/>
    </row>
    <row r="35" spans="4:15">
      <c r="D35" s="147"/>
      <c r="E35" s="148" t="s">
        <v>244</v>
      </c>
      <c r="F35" s="203"/>
      <c r="G35" s="149" t="s">
        <v>186</v>
      </c>
      <c r="H35" s="150"/>
      <c r="J35" s="275"/>
      <c r="K35" s="275"/>
      <c r="L35" s="275"/>
      <c r="M35" s="275"/>
      <c r="N35" s="275"/>
      <c r="O35" s="275"/>
    </row>
    <row r="36" spans="4:15" ht="15" thickBot="1">
      <c r="D36" s="151"/>
      <c r="E36" s="152"/>
      <c r="F36" s="152"/>
      <c r="G36" s="152"/>
      <c r="H36" s="153"/>
      <c r="J36" s="275"/>
      <c r="K36" s="275"/>
      <c r="L36" s="275"/>
      <c r="M36" s="275"/>
      <c r="N36" s="275"/>
      <c r="O36" s="275"/>
    </row>
    <row r="37" spans="4:15" ht="15" thickTop="1">
      <c r="J37" s="275"/>
      <c r="K37" s="275"/>
      <c r="L37" s="275"/>
      <c r="M37" s="275"/>
      <c r="N37" s="275"/>
      <c r="O37" s="275"/>
    </row>
    <row r="38" spans="4:15" ht="15" thickBot="1">
      <c r="J38" s="140"/>
      <c r="K38" s="140"/>
      <c r="L38" s="160"/>
      <c r="M38" s="160"/>
      <c r="N38" s="140"/>
      <c r="O38" s="140"/>
    </row>
    <row r="40" spans="4:15" ht="23">
      <c r="D40" s="142" t="s">
        <v>313</v>
      </c>
      <c r="J40" s="275" t="s">
        <v>319</v>
      </c>
      <c r="K40" s="275"/>
      <c r="L40" s="275"/>
      <c r="M40" s="275"/>
      <c r="N40" s="275"/>
      <c r="O40" s="275"/>
    </row>
    <row r="41" spans="4:15" ht="18.5">
      <c r="D41" s="143"/>
      <c r="E41" s="144"/>
      <c r="F41" s="144"/>
      <c r="G41" s="145" t="s">
        <v>245</v>
      </c>
      <c r="H41" s="146"/>
      <c r="J41" s="275"/>
      <c r="K41" s="275"/>
      <c r="L41" s="275"/>
      <c r="M41" s="275"/>
      <c r="N41" s="275"/>
      <c r="O41" s="275"/>
    </row>
    <row r="42" spans="4:15">
      <c r="D42" s="147"/>
      <c r="E42" s="148" t="s">
        <v>244</v>
      </c>
      <c r="F42" s="203"/>
      <c r="G42" s="149" t="s">
        <v>97</v>
      </c>
      <c r="H42" s="150"/>
      <c r="J42" s="275"/>
      <c r="K42" s="275"/>
      <c r="L42" s="275"/>
      <c r="M42" s="275"/>
      <c r="N42" s="275"/>
      <c r="O42" s="275"/>
    </row>
    <row r="43" spans="4:15" ht="15" thickBot="1">
      <c r="D43" s="151"/>
      <c r="E43" s="152"/>
      <c r="F43" s="152"/>
      <c r="G43" s="152"/>
      <c r="H43" s="153"/>
      <c r="J43" s="275"/>
      <c r="K43" s="275"/>
      <c r="L43" s="275"/>
      <c r="M43" s="275"/>
      <c r="N43" s="275"/>
      <c r="O43" s="275"/>
    </row>
    <row r="44" spans="4:15" ht="15" thickTop="1">
      <c r="J44" s="275"/>
      <c r="K44" s="275"/>
      <c r="L44" s="275"/>
      <c r="M44" s="275"/>
      <c r="N44" s="275"/>
      <c r="O44" s="275"/>
    </row>
    <row r="45" spans="4:15">
      <c r="J45" s="140"/>
      <c r="K45" s="140"/>
      <c r="N45" s="140"/>
      <c r="O45" s="140"/>
    </row>
  </sheetData>
  <sheetProtection algorithmName="SHA-512" hashValue="Vsp2QBxzFf/mHls9Alao+eM/1c2ZkrfJCIqPx9AU41zxvsYsoCO0arw2ffoJtl/B4nXxO6YyxnVdDfxvlsPfQg==" saltValue="A6VJ1lbcb0cq6Q9+6QaqdQ==" spinCount="100000" sheet="1" objects="1" scenarios="1"/>
  <mergeCells count="7">
    <mergeCell ref="B1:O1"/>
    <mergeCell ref="J40:O44"/>
    <mergeCell ref="J5:O9"/>
    <mergeCell ref="J12:O16"/>
    <mergeCell ref="J19:O23"/>
    <mergeCell ref="J26:O30"/>
    <mergeCell ref="J33:O37"/>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38"/>
  <sheetViews>
    <sheetView tabSelected="1" zoomScale="85" zoomScaleNormal="85" workbookViewId="0">
      <pane ySplit="1" topLeftCell="A2" activePane="bottomLeft" state="frozen"/>
      <selection pane="bottomLeft" activeCell="F9" sqref="F9"/>
    </sheetView>
  </sheetViews>
  <sheetFormatPr defaultColWidth="9.08984375" defaultRowHeight="14.5"/>
  <cols>
    <col min="1" max="1" width="10" style="174" customWidth="1"/>
    <col min="2" max="2" width="21" style="174" customWidth="1"/>
    <col min="3" max="3" width="8.6328125" style="174" customWidth="1"/>
    <col min="4" max="4" width="13.453125" style="174" customWidth="1"/>
    <col min="5" max="5" width="15.6328125" style="174" customWidth="1"/>
    <col min="6" max="6" width="39.90625" style="174" customWidth="1"/>
    <col min="7" max="7" width="14.90625" style="174" customWidth="1"/>
    <col min="8" max="8" width="46.453125" style="174" customWidth="1"/>
    <col min="9" max="9" width="14.453125" style="174" customWidth="1"/>
    <col min="10" max="10" width="43.6328125" style="174" bestFit="1" customWidth="1"/>
    <col min="11" max="11" width="32.90625" style="174" customWidth="1"/>
    <col min="12" max="16384" width="9.08984375" style="133"/>
  </cols>
  <sheetData>
    <row r="1" spans="1:12" s="154" customFormat="1" ht="46.5" customHeight="1" thickBot="1">
      <c r="A1" s="170"/>
      <c r="B1" s="274" t="s">
        <v>266</v>
      </c>
      <c r="C1" s="274"/>
      <c r="D1" s="274"/>
      <c r="E1" s="274"/>
      <c r="F1" s="274"/>
      <c r="G1" s="274"/>
      <c r="H1" s="274"/>
      <c r="I1" s="170"/>
      <c r="J1" s="170"/>
      <c r="K1" s="170"/>
    </row>
    <row r="2" spans="1:12" ht="16.5" customHeight="1" thickTop="1">
      <c r="B2" s="158"/>
      <c r="C2" s="158"/>
      <c r="D2" s="158"/>
      <c r="E2" s="156"/>
      <c r="F2" s="156"/>
      <c r="G2" s="156"/>
      <c r="H2" s="156"/>
    </row>
    <row r="3" spans="1:12" ht="19.5" customHeight="1">
      <c r="A3" s="142" t="s">
        <v>308</v>
      </c>
      <c r="B3" s="158"/>
      <c r="C3" s="158"/>
      <c r="D3" s="158"/>
      <c r="E3" s="157"/>
      <c r="F3" s="157"/>
      <c r="G3" s="157"/>
      <c r="H3" s="157"/>
    </row>
    <row r="4" spans="1:12" s="137" customFormat="1" ht="44" thickBot="1">
      <c r="A4" s="141" t="s">
        <v>139</v>
      </c>
      <c r="B4" s="141" t="s">
        <v>140</v>
      </c>
      <c r="C4" s="276" t="s">
        <v>246</v>
      </c>
      <c r="D4" s="276"/>
      <c r="E4" s="276"/>
      <c r="F4" s="276"/>
      <c r="G4" s="276"/>
      <c r="H4" s="276"/>
      <c r="I4" s="197" t="s">
        <v>231</v>
      </c>
      <c r="J4" s="141" t="s">
        <v>2</v>
      </c>
      <c r="K4" s="141" t="s">
        <v>269</v>
      </c>
      <c r="L4" s="133"/>
    </row>
    <row r="5" spans="1:12" ht="18" customHeight="1" thickBot="1">
      <c r="A5" s="242" t="str">
        <f>' Database'!G2</f>
        <v>12; 13</v>
      </c>
      <c r="B5" s="180" t="str">
        <f>' Database'!H2</f>
        <v>Mobilità</v>
      </c>
      <c r="C5" s="181">
        <f>'Inserisci i dati'!$F$7</f>
        <v>1</v>
      </c>
      <c r="D5" s="171" t="str">
        <f>' Database'!K2</f>
        <v>kg CO2 eq.</v>
      </c>
      <c r="E5" s="171" t="s">
        <v>229</v>
      </c>
      <c r="F5" s="175" t="str">
        <f>' Database'!M2</f>
        <v>kg di CO2 emessi percorrendo</v>
      </c>
      <c r="G5" s="199">
        <f>' Database'!N2*'Inserisci i dati'!$F$7</f>
        <v>22.321428571428573</v>
      </c>
      <c r="H5" s="178" t="str">
        <f>' Database'!O2</f>
        <v>km in treno AV</v>
      </c>
      <c r="I5" s="182">
        <f>' Database'!E2</f>
        <v>1</v>
      </c>
      <c r="J5" s="194" t="str">
        <f>' Database'!S2</f>
        <v>Elaborazione  su database Ecoinvent (2020)</v>
      </c>
      <c r="K5" s="183" t="str">
        <f>' Database'!A2</f>
        <v>cc_01</v>
      </c>
    </row>
    <row r="6" spans="1:12" ht="24" customHeight="1" thickBot="1">
      <c r="A6" s="242" t="str">
        <f>' Database'!G3</f>
        <v>12; 13</v>
      </c>
      <c r="B6" s="184" t="str">
        <f>' Database'!H3</f>
        <v>Mobilità</v>
      </c>
      <c r="C6" s="185">
        <f>'Inserisci i dati'!$F$7</f>
        <v>1</v>
      </c>
      <c r="D6" s="171" t="str">
        <f>' Database'!K3</f>
        <v>kg CO2 eq.</v>
      </c>
      <c r="E6" s="172" t="s">
        <v>229</v>
      </c>
      <c r="F6" s="176" t="str">
        <f>' Database'!M3</f>
        <v>kg di CO2 emessi percorrendo</v>
      </c>
      <c r="G6" s="200">
        <f>' Database'!N3*'Inserisci i dati'!$F$7</f>
        <v>8.3333333333333339</v>
      </c>
      <c r="H6" s="179" t="str">
        <f>' Database'!O3</f>
        <v xml:space="preserve">km con un'auto di cilindrata media </v>
      </c>
      <c r="I6" s="182">
        <f>' Database'!E3</f>
        <v>1</v>
      </c>
      <c r="J6" s="194" t="str">
        <f>' Database'!S3</f>
        <v xml:space="preserve">Elaborazione su EEA Report n.2/2020 </v>
      </c>
      <c r="K6" s="183" t="str">
        <f>' Database'!A3</f>
        <v>cc_02</v>
      </c>
    </row>
    <row r="7" spans="1:12" ht="24.75" customHeight="1" thickBot="1">
      <c r="A7" s="242" t="str">
        <f>' Database'!G4</f>
        <v>12; 13</v>
      </c>
      <c r="B7" s="184" t="str">
        <f>' Database'!H4</f>
        <v>Natura</v>
      </c>
      <c r="C7" s="185">
        <f>'Inserisci i dati'!$F$7</f>
        <v>1</v>
      </c>
      <c r="D7" s="171" t="str">
        <f>' Database'!K4</f>
        <v>kg CO2 eq.</v>
      </c>
      <c r="E7" s="172" t="s">
        <v>229</v>
      </c>
      <c r="F7" s="176" t="str">
        <f>' Database'!M4</f>
        <v>kg di CO2 assorbiti in un anno da</v>
      </c>
      <c r="G7" s="200">
        <f>' Database'!N4*'Inserisci i dati'!$F$7</f>
        <v>0.13333333333333333</v>
      </c>
      <c r="H7" s="179" t="str">
        <f>' Database'!O4</f>
        <v>Alberi equivalenti</v>
      </c>
      <c r="I7" s="182">
        <f>' Database'!E4</f>
        <v>2</v>
      </c>
      <c r="J7" s="194" t="str">
        <f>' Database'!S4</f>
        <v>Dossier forestazione di AzzeroCO2 (2012)</v>
      </c>
      <c r="K7" s="183" t="str">
        <f>' Database'!A4</f>
        <v>cc_03</v>
      </c>
    </row>
    <row r="8" spans="1:12" ht="33.75" customHeight="1" thickBot="1">
      <c r="A8" s="242" t="str">
        <f>' Database'!G5</f>
        <v>12; 13</v>
      </c>
      <c r="B8" s="184" t="str">
        <f>' Database'!H5</f>
        <v>Vita quotidiana</v>
      </c>
      <c r="C8" s="185">
        <f>'Inserisci i dati'!$F$7</f>
        <v>1</v>
      </c>
      <c r="D8" s="171" t="str">
        <f>' Database'!K5</f>
        <v>kg CO2 eq.</v>
      </c>
      <c r="E8" s="172" t="s">
        <v>229</v>
      </c>
      <c r="F8" s="176" t="str">
        <f>' Database'!M5</f>
        <v>kg di CO2 emessi in un anno per produrre l'energia necessaria a far funzionare</v>
      </c>
      <c r="G8" s="200">
        <f>' Database'!N5*'Inserisci i dati'!$F$7</f>
        <v>1.1325028312570783E-2</v>
      </c>
      <c r="H8" s="179" t="str">
        <f>' Database'!O5</f>
        <v>Forni elettrici</v>
      </c>
      <c r="I8" s="182">
        <f>' Database'!E5</f>
        <v>1.3333333333333333</v>
      </c>
      <c r="J8" s="195" t="str">
        <f>' Database'!S5</f>
        <v>Elaborazione su dati Carbon Footprint Ltd (2020)</v>
      </c>
      <c r="K8" s="183" t="str">
        <f>' Database'!A5</f>
        <v>cc_04</v>
      </c>
    </row>
    <row r="9" spans="1:12" ht="36" customHeight="1" thickBot="1">
      <c r="A9" s="242" t="str">
        <f>' Database'!G6</f>
        <v>12; 13</v>
      </c>
      <c r="B9" s="184" t="str">
        <f>' Database'!H6</f>
        <v>Vita quotidiana</v>
      </c>
      <c r="C9" s="185">
        <f>'Inserisci i dati'!$F$7</f>
        <v>1</v>
      </c>
      <c r="D9" s="171" t="str">
        <f>' Database'!K6</f>
        <v>kg CO2 eq.</v>
      </c>
      <c r="E9" s="172" t="s">
        <v>229</v>
      </c>
      <c r="F9" s="176" t="str">
        <f>' Database'!M6</f>
        <v>kg di CO2 emessi  per produrre l'energia necessaria per ricaricare</v>
      </c>
      <c r="G9" s="200">
        <f>' Database'!N6*'Inserisci i dati'!$F$7</f>
        <v>125</v>
      </c>
      <c r="H9" s="179" t="str">
        <f>' Database'!O6</f>
        <v xml:space="preserve">Smartphone </v>
      </c>
      <c r="I9" s="182">
        <f>' Database'!E6</f>
        <v>2.3333333333333335</v>
      </c>
      <c r="J9" s="194" t="str">
        <f>' Database'!S6</f>
        <v>Elaborazione su stime studio Unilever (2019)</v>
      </c>
      <c r="K9" s="183" t="str">
        <f>' Database'!A6</f>
        <v>cc_05</v>
      </c>
    </row>
    <row r="10" spans="1:12" ht="31.5" customHeight="1" thickBot="1">
      <c r="A10" s="242" t="str">
        <f>' Database'!G7</f>
        <v>12; 13</v>
      </c>
      <c r="B10" s="184" t="str">
        <f>' Database'!H7</f>
        <v>Sport e tempo libero</v>
      </c>
      <c r="C10" s="185">
        <f>'Inserisci i dati'!$F$7</f>
        <v>1</v>
      </c>
      <c r="D10" s="171" t="str">
        <f>' Database'!K7</f>
        <v>kg CO2 eq.</v>
      </c>
      <c r="E10" s="172" t="s">
        <v>229</v>
      </c>
      <c r="F10" s="176" t="str">
        <f>' Database'!M7</f>
        <v>kg di CO2 emessi dalle automobili di</v>
      </c>
      <c r="G10" s="200">
        <f>' Database'!N7*'Inserisci i dati'!$F$7</f>
        <v>1.1693581393173288E-5</v>
      </c>
      <c r="H10" s="179" t="str">
        <f>' Database'!O7</f>
        <v>Grand Prix di Formula 1</v>
      </c>
      <c r="I10" s="182">
        <f>' Database'!E7</f>
        <v>2</v>
      </c>
      <c r="J10" s="195" t="str">
        <f>' Database'!S7</f>
        <v>Elaborazione su dati Formula 1 Sustainabily strategy report (2019)</v>
      </c>
      <c r="K10" s="183" t="str">
        <f>' Database'!A7</f>
        <v>cc_06</v>
      </c>
    </row>
    <row r="11" spans="1:12" ht="15" customHeight="1">
      <c r="B11" s="158"/>
      <c r="C11" s="158"/>
      <c r="D11" s="158"/>
      <c r="E11" s="157"/>
      <c r="F11" s="157"/>
      <c r="G11" s="157"/>
      <c r="H11" s="157"/>
      <c r="I11" s="186"/>
      <c r="J11" s="186"/>
      <c r="K11" s="186"/>
    </row>
    <row r="12" spans="1:12" ht="21" customHeight="1">
      <c r="A12" s="142" t="s">
        <v>309</v>
      </c>
      <c r="B12" s="158"/>
      <c r="C12" s="158"/>
      <c r="D12" s="158"/>
      <c r="E12" s="157"/>
      <c r="F12" s="157"/>
      <c r="G12" s="157"/>
      <c r="H12" s="157"/>
      <c r="I12" s="186"/>
      <c r="J12" s="186"/>
      <c r="K12" s="186"/>
    </row>
    <row r="13" spans="1:12" ht="44" thickBot="1">
      <c r="A13" s="141" t="s">
        <v>139</v>
      </c>
      <c r="B13" s="141" t="s">
        <v>140</v>
      </c>
      <c r="C13" s="276" t="s">
        <v>246</v>
      </c>
      <c r="D13" s="276"/>
      <c r="E13" s="276"/>
      <c r="F13" s="276"/>
      <c r="G13" s="276"/>
      <c r="H13" s="276"/>
      <c r="I13" s="197" t="s">
        <v>231</v>
      </c>
      <c r="J13" s="141" t="s">
        <v>2</v>
      </c>
      <c r="K13" s="141" t="s">
        <v>269</v>
      </c>
    </row>
    <row r="14" spans="1:12" ht="15" thickBot="1">
      <c r="A14" s="242" t="str">
        <f>' Database'!G8</f>
        <v>6; 12</v>
      </c>
      <c r="B14" s="184" t="str">
        <f>' Database'!H8</f>
        <v>Vita quotidiana</v>
      </c>
      <c r="C14" s="181">
        <f>'Inserisci i dati'!$F$14</f>
        <v>0</v>
      </c>
      <c r="D14" s="171" t="str">
        <f>' Database'!K8</f>
        <v>m3 H2O eq.</v>
      </c>
      <c r="E14" s="171" t="s">
        <v>229</v>
      </c>
      <c r="F14" s="175" t="str">
        <f>' Database'!M8</f>
        <v>m3 di acqua consumati in un giorno da</v>
      </c>
      <c r="G14" s="199">
        <f>' Database'!N8*'Inserisci i dati'!$F$14</f>
        <v>0</v>
      </c>
      <c r="H14" s="178" t="str">
        <f>' Database'!O8</f>
        <v>abitanti Italiani</v>
      </c>
      <c r="I14" s="182">
        <f>' Database'!E8</f>
        <v>1.3333333333333333</v>
      </c>
      <c r="J14" s="195" t="str">
        <f>' Database'!S8</f>
        <v>Elaborazione su Dati Istat (2015)</v>
      </c>
      <c r="K14" s="183" t="str">
        <f>' Database'!A8</f>
        <v>wu_01</v>
      </c>
    </row>
    <row r="15" spans="1:12" ht="33" customHeight="1" thickBot="1">
      <c r="A15" s="242" t="str">
        <f>' Database'!G9</f>
        <v>6; 12</v>
      </c>
      <c r="B15" s="184" t="str">
        <f>' Database'!H9</f>
        <v>Natura</v>
      </c>
      <c r="C15" s="185">
        <f>'Inserisci i dati'!$F$14</f>
        <v>0</v>
      </c>
      <c r="D15" s="172" t="str">
        <f>' Database'!K9</f>
        <v>m3 H2O eq.</v>
      </c>
      <c r="E15" s="172" t="s">
        <v>229</v>
      </c>
      <c r="F15" s="176" t="str">
        <f>' Database'!M9</f>
        <v>m3 di acqua consumati per irrigare in una stagione</v>
      </c>
      <c r="G15" s="199">
        <f>' Database'!N9*'Inserisci i dati'!$F$14</f>
        <v>0</v>
      </c>
      <c r="H15" s="179" t="str">
        <f>' Database'!O9</f>
        <v xml:space="preserve">metri quadri di terreno coltivato a pomodoro </v>
      </c>
      <c r="I15" s="182">
        <f>' Database'!E9</f>
        <v>1.6666666666666667</v>
      </c>
      <c r="J15" s="195" t="str">
        <f>' Database'!S9</f>
        <v>Elaborazione su Dati Regione Emilia-Romagna (2014)</v>
      </c>
      <c r="K15" s="183" t="str">
        <f>' Database'!A9</f>
        <v>wu_02</v>
      </c>
    </row>
    <row r="16" spans="1:12" ht="19.5" customHeight="1" thickBot="1">
      <c r="A16" s="242" t="str">
        <f>' Database'!G10</f>
        <v>6; 12</v>
      </c>
      <c r="B16" s="184" t="str">
        <f>' Database'!H10</f>
        <v>Mobilità</v>
      </c>
      <c r="C16" s="185">
        <f>'Inserisci i dati'!$F$14</f>
        <v>0</v>
      </c>
      <c r="D16" s="172" t="str">
        <f>' Database'!K10</f>
        <v>m3 H2O eq.</v>
      </c>
      <c r="E16" s="172" t="s">
        <v>229</v>
      </c>
      <c r="F16" s="176" t="str">
        <f>' Database'!M10</f>
        <v>m3 di acqua consumati per lavare</v>
      </c>
      <c r="G16" s="199">
        <f>' Database'!N10*'Inserisci i dati'!$F$14</f>
        <v>0</v>
      </c>
      <c r="H16" s="179" t="str">
        <f>' Database'!O10</f>
        <v xml:space="preserve">automobili </v>
      </c>
      <c r="I16" s="182">
        <f>' Database'!E10</f>
        <v>1.6666666666666667</v>
      </c>
      <c r="J16" s="195" t="str">
        <f>' Database'!S10</f>
        <v xml:space="preserve">Elaborazione su Dati ARPA Emilia-Romagna </v>
      </c>
      <c r="K16" s="183" t="str">
        <f>' Database'!A10</f>
        <v>wu_03</v>
      </c>
    </row>
    <row r="17" spans="1:11" ht="18" customHeight="1" thickBot="1">
      <c r="A17" s="242" t="str">
        <f>' Database'!G11</f>
        <v>6; 12</v>
      </c>
      <c r="B17" s="184" t="str">
        <f>' Database'!H11</f>
        <v>Natura</v>
      </c>
      <c r="C17" s="185">
        <f>'Inserisci i dati'!$F$14</f>
        <v>0</v>
      </c>
      <c r="D17" s="172" t="str">
        <f>' Database'!K11</f>
        <v>m3 H2O eq.</v>
      </c>
      <c r="E17" s="172" t="s">
        <v>229</v>
      </c>
      <c r="F17" s="176" t="str">
        <f>' Database'!M11</f>
        <v>m3 di acqua consumati per irrigare</v>
      </c>
      <c r="G17" s="199">
        <f>' Database'!N11*'Inserisci i dati'!$F$14</f>
        <v>0</v>
      </c>
      <c r="H17" s="179" t="str">
        <f>' Database'!O11</f>
        <v xml:space="preserve">metri quadri di giardino </v>
      </c>
      <c r="I17" s="182">
        <f>' Database'!E11</f>
        <v>1.6666666666666667</v>
      </c>
      <c r="J17" s="195" t="str">
        <f>' Database'!S11</f>
        <v xml:space="preserve">Elaborazione su Dati ARPA Emilia-Romagna </v>
      </c>
      <c r="K17" s="183" t="str">
        <f>' Database'!A11</f>
        <v>wu_04</v>
      </c>
    </row>
    <row r="18" spans="1:11" ht="31.5" customHeight="1" thickBot="1">
      <c r="A18" s="242" t="str">
        <f>' Database'!G12</f>
        <v>6; 12</v>
      </c>
      <c r="B18" s="184" t="str">
        <f>' Database'!H12</f>
        <v>Sport e tempo libero</v>
      </c>
      <c r="C18" s="185">
        <f>'Inserisci i dati'!$F$14</f>
        <v>0</v>
      </c>
      <c r="D18" s="172" t="str">
        <f>' Database'!K12</f>
        <v>m3 H2O eq.</v>
      </c>
      <c r="E18" s="172" t="s">
        <v>229</v>
      </c>
      <c r="F18" s="176" t="str">
        <f>' Database'!M12</f>
        <v>m3 di acqua consumati per riempire</v>
      </c>
      <c r="G18" s="199">
        <f>' Database'!N12*'Inserisci i dati'!$F$14</f>
        <v>0</v>
      </c>
      <c r="H18" s="179" t="str">
        <f>' Database'!O12</f>
        <v>piscine olimpioniche</v>
      </c>
      <c r="I18" s="182">
        <f>' Database'!E12</f>
        <v>1</v>
      </c>
      <c r="J18" s="195" t="str">
        <f>' Database'!S12</f>
        <v>Elaborazione su standard FINA - Fédération internationale de natation</v>
      </c>
      <c r="K18" s="183" t="str">
        <f>' Database'!A12</f>
        <v>wu_05</v>
      </c>
    </row>
    <row r="19" spans="1:11" ht="31.5" customHeight="1" thickBot="1">
      <c r="A19" s="242" t="str">
        <f>' Database'!G13</f>
        <v>6; 13</v>
      </c>
      <c r="B19" s="184" t="str">
        <f>' Database'!H13</f>
        <v>Vita quotidiana</v>
      </c>
      <c r="C19" s="185">
        <f>'Inserisci i dati'!$F$14</f>
        <v>0</v>
      </c>
      <c r="D19" s="172" t="str">
        <f>' Database'!K13</f>
        <v>m3 H2O eq.</v>
      </c>
      <c r="E19" s="172" t="s">
        <v>229</v>
      </c>
      <c r="F19" s="176" t="str">
        <f>' Database'!M13</f>
        <v>litri d'acqua consumati in media per fare</v>
      </c>
      <c r="G19" s="199">
        <f>' Database'!N13*'Inserisci i dati'!$F$14</f>
        <v>0</v>
      </c>
      <c r="H19" s="179" t="str">
        <f>' Database'!O13</f>
        <v>docce di 5 minuti</v>
      </c>
      <c r="I19" s="182">
        <f>' Database'!E13</f>
        <v>1.3333333333333333</v>
      </c>
      <c r="J19" s="195" t="str">
        <f>' Database'!S13</f>
        <v>Elaborazione su dati ARPA Veneto</v>
      </c>
      <c r="K19" s="183" t="str">
        <f>' Database'!A13</f>
        <v>wu_06</v>
      </c>
    </row>
    <row r="20" spans="1:11">
      <c r="A20" s="187"/>
      <c r="B20" s="173"/>
      <c r="C20" s="173"/>
      <c r="D20" s="173"/>
      <c r="E20" s="173"/>
      <c r="F20" s="173"/>
      <c r="G20" s="173"/>
      <c r="H20" s="173"/>
      <c r="I20" s="173"/>
      <c r="J20" s="173"/>
      <c r="K20" s="173"/>
    </row>
    <row r="21" spans="1:11" ht="23">
      <c r="A21" s="142" t="s">
        <v>310</v>
      </c>
    </row>
    <row r="22" spans="1:11" ht="44" thickBot="1">
      <c r="A22" s="141" t="s">
        <v>139</v>
      </c>
      <c r="B22" s="141" t="s">
        <v>140</v>
      </c>
      <c r="C22" s="276" t="s">
        <v>246</v>
      </c>
      <c r="D22" s="276"/>
      <c r="E22" s="276"/>
      <c r="F22" s="276"/>
      <c r="G22" s="276"/>
      <c r="H22" s="276"/>
      <c r="I22" s="197" t="s">
        <v>231</v>
      </c>
      <c r="J22" s="141" t="s">
        <v>2</v>
      </c>
      <c r="K22" s="141" t="s">
        <v>269</v>
      </c>
    </row>
    <row r="23" spans="1:11" ht="15" thickBot="1">
      <c r="A23" s="242" t="str">
        <f>' Database'!G14</f>
        <v>12; 14</v>
      </c>
      <c r="B23" s="184" t="str">
        <f>' Database'!H14</f>
        <v>Vita quotidiana</v>
      </c>
      <c r="C23" s="181">
        <f>'Inserisci i dati'!$F$21</f>
        <v>0</v>
      </c>
      <c r="D23" s="171" t="str">
        <f>' Database'!K14</f>
        <v>kg P eq.</v>
      </c>
      <c r="E23" s="171" t="s">
        <v>229</v>
      </c>
      <c r="F23" s="175" t="str">
        <f>' Database'!M14</f>
        <v>kg di fosforo eq. emessi da</v>
      </c>
      <c r="G23" s="177">
        <f>' Database'!N14*'Inserisci i dati'!$F$21</f>
        <v>0</v>
      </c>
      <c r="H23" s="178" t="str">
        <f>' Database'!O14</f>
        <v>cicli di lavaggio in lavatrice</v>
      </c>
      <c r="I23" s="182">
        <f>' Database'!E14</f>
        <v>1.6666666666666667</v>
      </c>
      <c r="J23" s="182" t="str">
        <f>' Database'!S14</f>
        <v>Tool Qant-is (2020)</v>
      </c>
      <c r="K23" s="183" t="str">
        <f>' Database'!A14</f>
        <v>fe_01</v>
      </c>
    </row>
    <row r="25" spans="1:11" ht="23">
      <c r="A25" s="142" t="s">
        <v>311</v>
      </c>
    </row>
    <row r="26" spans="1:11" ht="44" thickBot="1">
      <c r="A26" s="141" t="s">
        <v>139</v>
      </c>
      <c r="B26" s="141" t="s">
        <v>140</v>
      </c>
      <c r="C26" s="276" t="s">
        <v>246</v>
      </c>
      <c r="D26" s="276"/>
      <c r="E26" s="276"/>
      <c r="F26" s="276"/>
      <c r="G26" s="276"/>
      <c r="H26" s="276"/>
      <c r="I26" s="197" t="s">
        <v>231</v>
      </c>
      <c r="J26" s="141" t="s">
        <v>2</v>
      </c>
      <c r="K26" s="141" t="s">
        <v>269</v>
      </c>
    </row>
    <row r="27" spans="1:11" ht="31.5" customHeight="1" thickBot="1">
      <c r="A27" s="242" t="str">
        <f>' Database'!G15</f>
        <v>3; 12</v>
      </c>
      <c r="B27" s="184" t="str">
        <f>' Database'!H15</f>
        <v>Mobilità</v>
      </c>
      <c r="C27" s="181">
        <f>'Inserisci i dati'!$F$28</f>
        <v>0</v>
      </c>
      <c r="D27" s="171" t="str">
        <f>' Database'!K15</f>
        <v>kg NMVOC eq.</v>
      </c>
      <c r="E27" s="171" t="s">
        <v>229</v>
      </c>
      <c r="F27" s="175" t="str">
        <f>' Database'!M15</f>
        <v>kg di NMVOC eq. emessi percorrendo</v>
      </c>
      <c r="G27" s="199">
        <f>' Database'!N15*'Inserisci i dati'!$F$28</f>
        <v>0</v>
      </c>
      <c r="H27" s="178" t="str">
        <f>' Database'!O15</f>
        <v xml:space="preserve">km con un'auto Euro 4 di cilindrata media </v>
      </c>
      <c r="I27" s="182">
        <f>' Database'!E15</f>
        <v>1.3333333333333333</v>
      </c>
      <c r="J27" s="182" t="str">
        <f>' Database'!S15</f>
        <v>Elaborazione  su database Ecoinvent (2020)</v>
      </c>
      <c r="K27" s="183" t="str">
        <f>' Database'!A15</f>
        <v>pof_01</v>
      </c>
    </row>
    <row r="28" spans="1:11" ht="15" thickBot="1">
      <c r="A28" s="242" t="str">
        <f>' Database'!G16</f>
        <v>3; 12</v>
      </c>
      <c r="B28" s="184" t="str">
        <f>' Database'!H16</f>
        <v>Vita quotidiana</v>
      </c>
      <c r="C28" s="185">
        <f>'Inserisci i dati'!$F$28</f>
        <v>0</v>
      </c>
      <c r="D28" s="172" t="str">
        <f>' Database'!K16</f>
        <v>kg NMVOC eq.</v>
      </c>
      <c r="E28" s="172" t="s">
        <v>229</v>
      </c>
      <c r="F28" s="176" t="str">
        <f>' Database'!M16</f>
        <v>kg NMVOC eq. emessi in un anno da</v>
      </c>
      <c r="G28" s="199">
        <f>' Database'!N16*'Inserisci i dati'!$F$28</f>
        <v>0</v>
      </c>
      <c r="H28" s="179" t="str">
        <f>' Database'!O16</f>
        <v>stufe tradizionali o camini  alimentati a legna</v>
      </c>
      <c r="I28" s="182">
        <f>' Database'!E16</f>
        <v>1.6666666666666667</v>
      </c>
      <c r="J28" s="182" t="str">
        <f>' Database'!S16</f>
        <v>Elaborazione su dati ARPA Emilia-Romagna (2011)</v>
      </c>
      <c r="K28" s="183" t="str">
        <f>' Database'!A16</f>
        <v>pof_02</v>
      </c>
    </row>
    <row r="29" spans="1:11" ht="15" thickBot="1">
      <c r="A29" s="242" t="str">
        <f>' Database'!G17</f>
        <v>3; 12</v>
      </c>
      <c r="B29" s="184" t="str">
        <f>' Database'!H17</f>
        <v>Vita quotidiana</v>
      </c>
      <c r="C29" s="185">
        <f>'Inserisci i dati'!$F$28</f>
        <v>0</v>
      </c>
      <c r="D29" s="172" t="str">
        <f>' Database'!K17</f>
        <v>kg NMVOC eq.</v>
      </c>
      <c r="E29" s="172" t="s">
        <v>229</v>
      </c>
      <c r="F29" s="176" t="str">
        <f>' Database'!M17</f>
        <v>kg NMVOC eq. emessi in un anno da</v>
      </c>
      <c r="G29" s="199">
        <f>' Database'!N17*'Inserisci i dati'!$F$28</f>
        <v>0</v>
      </c>
      <c r="H29" s="179" t="str">
        <f>' Database'!O17</f>
        <v xml:space="preserve">stufe a pellet </v>
      </c>
      <c r="I29" s="182">
        <f>' Database'!E17</f>
        <v>1.6666666666666667</v>
      </c>
      <c r="J29" s="182" t="str">
        <f>' Database'!S17</f>
        <v>Elaborazione su dati ARPA Emilia-Romagna (2011)</v>
      </c>
      <c r="K29" s="183" t="str">
        <f>' Database'!A17</f>
        <v>pof_03</v>
      </c>
    </row>
    <row r="31" spans="1:11" ht="23">
      <c r="A31" s="142" t="s">
        <v>312</v>
      </c>
    </row>
    <row r="32" spans="1:11" ht="45.75" customHeight="1" thickBot="1">
      <c r="A32" s="141" t="s">
        <v>139</v>
      </c>
      <c r="B32" s="141" t="s">
        <v>140</v>
      </c>
      <c r="C32" s="276" t="s">
        <v>246</v>
      </c>
      <c r="D32" s="276"/>
      <c r="E32" s="276"/>
      <c r="F32" s="276"/>
      <c r="G32" s="276"/>
      <c r="H32" s="276"/>
      <c r="I32" s="197" t="s">
        <v>231</v>
      </c>
      <c r="J32" s="141" t="s">
        <v>2</v>
      </c>
      <c r="K32" s="141" t="s">
        <v>269</v>
      </c>
    </row>
    <row r="33" spans="1:11" ht="19.5" customHeight="1" thickBot="1">
      <c r="A33" s="242" t="str">
        <f>' Database'!G18</f>
        <v>12; 15</v>
      </c>
      <c r="B33" s="184" t="str">
        <f>' Database'!H18</f>
        <v>Mobilità</v>
      </c>
      <c r="C33" s="181">
        <f>'Inserisci i dati'!$F$35</f>
        <v>0</v>
      </c>
      <c r="D33" s="171" t="str">
        <f>' Database'!K18</f>
        <v>mol H+ eq.</v>
      </c>
      <c r="E33" s="171" t="s">
        <v>229</v>
      </c>
      <c r="F33" s="175" t="str">
        <f>' Database'!M18</f>
        <v>mol H+ eq. emessi da</v>
      </c>
      <c r="G33" s="199">
        <f>' Database'!N18*'Inserisci i dati'!$F$35</f>
        <v>0</v>
      </c>
      <c r="H33" s="178" t="str">
        <f>' Database'!O18</f>
        <v>viaggi in autobus Roma-Milano</v>
      </c>
      <c r="I33" s="182">
        <f>' Database'!E18</f>
        <v>1.6666666666666667</v>
      </c>
      <c r="J33" s="182" t="str">
        <f>' Database'!S18</f>
        <v>Elaborazione  su database Ecoinvent (2020)</v>
      </c>
      <c r="K33" s="183" t="str">
        <f>' Database'!A18</f>
        <v>ac_01</v>
      </c>
    </row>
    <row r="35" spans="1:11" ht="23">
      <c r="A35" s="142" t="s">
        <v>313</v>
      </c>
    </row>
    <row r="36" spans="1:11" ht="44" thickBot="1">
      <c r="A36" s="141" t="s">
        <v>139</v>
      </c>
      <c r="B36" s="141" t="s">
        <v>140</v>
      </c>
      <c r="C36" s="276" t="s">
        <v>246</v>
      </c>
      <c r="D36" s="276"/>
      <c r="E36" s="276"/>
      <c r="F36" s="276"/>
      <c r="G36" s="276"/>
      <c r="H36" s="276"/>
      <c r="I36" s="197" t="s">
        <v>231</v>
      </c>
      <c r="J36" s="141" t="s">
        <v>2</v>
      </c>
      <c r="K36" s="141" t="s">
        <v>269</v>
      </c>
    </row>
    <row r="37" spans="1:11" ht="30.75" customHeight="1" thickBot="1">
      <c r="A37" s="242" t="str">
        <f>' Database'!G19</f>
        <v>12; 15</v>
      </c>
      <c r="B37" s="184" t="str">
        <f>' Database'!H19</f>
        <v>Sport e tempo libero</v>
      </c>
      <c r="C37" s="181">
        <f>'Inserisci i dati'!$F$42</f>
        <v>0</v>
      </c>
      <c r="D37" s="171" t="str">
        <f>' Database'!K19</f>
        <v>MJ</v>
      </c>
      <c r="E37" s="171" t="s">
        <v>229</v>
      </c>
      <c r="F37" s="175" t="str">
        <f>' Database'!M19</f>
        <v>MJ consumati  per illuminare per</v>
      </c>
      <c r="G37" s="199">
        <f>' Database'!N19*'Inserisci i dati'!$F$42</f>
        <v>0</v>
      </c>
      <c r="H37" s="178" t="str">
        <f>' Database'!O19</f>
        <v>minuti uno stadio da calcio per i mondiali</v>
      </c>
      <c r="I37" s="182">
        <f>' Database'!E19</f>
        <v>1.3333333333333333</v>
      </c>
      <c r="J37" s="202" t="str">
        <f>' Database'!S19</f>
        <v>Elaborazione su stime Selectra UK (2018)</v>
      </c>
      <c r="K37" s="183" t="str">
        <f>' Database'!A19</f>
        <v>ruf_01</v>
      </c>
    </row>
    <row r="38" spans="1:11" ht="18" customHeight="1" thickBot="1">
      <c r="A38" s="242" t="str">
        <f>' Database'!G20</f>
        <v>12; 15</v>
      </c>
      <c r="B38" s="184" t="str">
        <f>' Database'!H20</f>
        <v>Vita quotidiana</v>
      </c>
      <c r="C38" s="185">
        <f>'Inserisci i dati'!$F$42</f>
        <v>0</v>
      </c>
      <c r="D38" s="172" t="str">
        <f>' Database'!K20</f>
        <v>MJ</v>
      </c>
      <c r="E38" s="172" t="s">
        <v>229</v>
      </c>
      <c r="F38" s="176" t="str">
        <f>' Database'!M20</f>
        <v>MJ consumati in un anno per riscaldare</v>
      </c>
      <c r="G38" s="199">
        <f>' Database'!N20*'Inserisci i dati'!$F$42</f>
        <v>0</v>
      </c>
      <c r="H38" s="179" t="str">
        <f>' Database'!O20</f>
        <v xml:space="preserve">mq di un appartamento </v>
      </c>
      <c r="I38" s="182">
        <f>' Database'!E20</f>
        <v>1.3333333333333333</v>
      </c>
      <c r="J38" s="182" t="str">
        <f>' Database'!S20</f>
        <v>Elaborazione su stime Selectra Italia (2020)</v>
      </c>
      <c r="K38" s="183" t="str">
        <f>' Database'!A20</f>
        <v>ruf_02</v>
      </c>
    </row>
  </sheetData>
  <sheetProtection algorithmName="SHA-512" hashValue="wcAwbfU1Vh2mbg+Jw+dbWdi+WlGAjjKu1eCW7+HG5VfAvU1vupUjkdKEYauo4dyhgZc7uv8afeC2NE7G/wlQpA==" saltValue="dgZecdFmV+YDoDbqIx8w9A==" spinCount="100000" sheet="1" objects="1" scenarios="1"/>
  <mergeCells count="7">
    <mergeCell ref="B1:H1"/>
    <mergeCell ref="C4:H4"/>
    <mergeCell ref="C13:H13"/>
    <mergeCell ref="C22:H22"/>
    <mergeCell ref="C36:H36"/>
    <mergeCell ref="C26:H26"/>
    <mergeCell ref="C32:H32"/>
  </mergeCells>
  <hyperlinks>
    <hyperlink ref="K5" location="cc_01" display="cc_01" xr:uid="{00000000-0004-0000-0200-000000000000}"/>
    <hyperlink ref="K14" location="wu_01" display="wu_01" xr:uid="{00000000-0004-0000-0200-000001000000}"/>
    <hyperlink ref="K23" location="fe_01" display="fe_01" xr:uid="{00000000-0004-0000-0200-000002000000}"/>
    <hyperlink ref="K37" location="ruf_01" display="ruf_01" xr:uid="{00000000-0004-0000-0200-000003000000}"/>
    <hyperlink ref="K27" location="pof_01" display="pof_01" xr:uid="{00000000-0004-0000-0200-000004000000}"/>
    <hyperlink ref="K33" location="ac_01" display="ac_01" xr:uid="{00000000-0004-0000-0200-000005000000}"/>
    <hyperlink ref="K6:K10" location="' Database'!A1" display="' Database'!A1" xr:uid="{00000000-0004-0000-0200-000006000000}"/>
    <hyperlink ref="K15:K18" location="' Database'!A1" display="' Database'!A1" xr:uid="{00000000-0004-0000-0200-000007000000}"/>
    <hyperlink ref="K28:K29" location="' Database'!A1" display="' Database'!A1" xr:uid="{00000000-0004-0000-0200-000008000000}"/>
    <hyperlink ref="K38" location="ruf_02" display="ruf_02" xr:uid="{00000000-0004-0000-0200-000009000000}"/>
    <hyperlink ref="I4" location="'Valutazione Qualità Dato '!A1" display="Qualità media del dato" xr:uid="{00000000-0004-0000-0200-00000A000000}"/>
    <hyperlink ref="I13" location="'Valutazione Qualità Dato '!A1" display="Qualità media del dato" xr:uid="{00000000-0004-0000-0200-00000B000000}"/>
    <hyperlink ref="I22" location="'Valutazione Qualità Dato '!A1" display="Qualità media del dato" xr:uid="{00000000-0004-0000-0200-00000C000000}"/>
    <hyperlink ref="I26" location="'Valutazione Qualità Dato '!A1" display="Qualità media del dato" xr:uid="{00000000-0004-0000-0200-00000D000000}"/>
    <hyperlink ref="I32" location="'Valutazione Qualità Dato '!A1" display="Qualità media del dato" xr:uid="{00000000-0004-0000-0200-00000E000000}"/>
    <hyperlink ref="I36" location="'Valutazione Qualità Dato '!A1" display="Qualità media del dato" xr:uid="{00000000-0004-0000-0200-00000F000000}"/>
    <hyperlink ref="K19" location="wu_06" display="wu_06" xr:uid="{00000000-0004-0000-0200-000010000000}"/>
    <hyperlink ref="K6" location="cc_02" display="cc_02" xr:uid="{00000000-0004-0000-0200-000011000000}"/>
    <hyperlink ref="K7" location="cc_03" display="cc_03" xr:uid="{00000000-0004-0000-0200-000012000000}"/>
    <hyperlink ref="K8" location="cc_04" display="cc_04" xr:uid="{00000000-0004-0000-0200-000013000000}"/>
    <hyperlink ref="K9" location="cc_05" display="cc_05" xr:uid="{00000000-0004-0000-0200-000014000000}"/>
    <hyperlink ref="K10" location="cc_06" display="cc_06" xr:uid="{00000000-0004-0000-0200-000015000000}"/>
    <hyperlink ref="K15" location="wu_02" display="wu_02" xr:uid="{00000000-0004-0000-0200-000016000000}"/>
    <hyperlink ref="K16" location="wu_03" display="wu_03" xr:uid="{00000000-0004-0000-0200-000017000000}"/>
    <hyperlink ref="K17" location="wu_04" display="wu_04" xr:uid="{00000000-0004-0000-0200-000018000000}"/>
    <hyperlink ref="K18" location="wu_05" display="wu_05" xr:uid="{00000000-0004-0000-0200-000019000000}"/>
    <hyperlink ref="K28" location="pof_02" display="pof_02" xr:uid="{00000000-0004-0000-0200-00001A000000}"/>
    <hyperlink ref="K29" location="pof_03" display="pof_03" xr:uid="{00000000-0004-0000-0200-00001B000000}"/>
    <hyperlink ref="A5:A10" location="SDGs!A1" display="SDGs!A1" xr:uid="{00000000-0004-0000-0200-00001C000000}"/>
    <hyperlink ref="A14:A19" location="SDGs!A1" display="SDGs!A1" xr:uid="{00000000-0004-0000-0200-00001D000000}"/>
    <hyperlink ref="A23" location="SDGs!A1" display="SDGs!A1" xr:uid="{00000000-0004-0000-0200-00001E000000}"/>
    <hyperlink ref="A27:A29" location="SDGs!A1" display="SDGs!A1" xr:uid="{00000000-0004-0000-0200-00001F000000}"/>
    <hyperlink ref="A33" location="SDGs!A1" display="SDGs!A1" xr:uid="{00000000-0004-0000-0200-000020000000}"/>
    <hyperlink ref="A37:A38" location="SDGs!A1" display="SDGs!A1" xr:uid="{00000000-0004-0000-0200-000021000000}"/>
  </hyperlink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L75"/>
  <sheetViews>
    <sheetView zoomScale="85" zoomScaleNormal="85" workbookViewId="0">
      <pane ySplit="1" topLeftCell="A2" activePane="bottomLeft" state="frozen"/>
      <selection pane="bottomLeft" activeCell="F30" sqref="F30"/>
    </sheetView>
  </sheetViews>
  <sheetFormatPr defaultColWidth="9.08984375" defaultRowHeight="14.5"/>
  <cols>
    <col min="1" max="1" width="10.90625" style="174" customWidth="1"/>
    <col min="2" max="2" width="21" style="174" customWidth="1"/>
    <col min="3" max="3" width="8.6328125" style="174" customWidth="1"/>
    <col min="4" max="4" width="13.453125" style="192" customWidth="1"/>
    <col min="5" max="5" width="15.6328125" style="174" customWidth="1"/>
    <col min="6" max="6" width="39" style="174" customWidth="1"/>
    <col min="7" max="7" width="13.08984375" style="174" customWidth="1"/>
    <col min="8" max="8" width="46.453125" style="174" customWidth="1"/>
    <col min="9" max="9" width="14.453125" style="174" customWidth="1"/>
    <col min="10" max="10" width="43.6328125" style="174" bestFit="1" customWidth="1"/>
    <col min="11" max="11" width="32.90625" style="174" customWidth="1"/>
    <col min="12" max="16384" width="9.08984375" style="133"/>
  </cols>
  <sheetData>
    <row r="1" spans="1:12" s="154" customFormat="1" ht="46.5" customHeight="1" thickBot="1">
      <c r="A1" s="170"/>
      <c r="B1" s="274" t="s">
        <v>298</v>
      </c>
      <c r="C1" s="274"/>
      <c r="D1" s="274"/>
      <c r="E1" s="274"/>
      <c r="F1" s="274"/>
      <c r="G1" s="274"/>
      <c r="H1" s="274"/>
      <c r="I1" s="274"/>
      <c r="J1" s="170"/>
      <c r="K1" s="170"/>
    </row>
    <row r="2" spans="1:12" ht="16.5" customHeight="1" thickTop="1">
      <c r="B2" s="158"/>
      <c r="C2" s="158"/>
      <c r="D2" s="189"/>
      <c r="E2" s="156"/>
      <c r="F2" s="156"/>
      <c r="G2" s="156"/>
      <c r="H2" s="156"/>
    </row>
    <row r="3" spans="1:12" ht="23.25" customHeight="1">
      <c r="A3" s="158" t="s">
        <v>141</v>
      </c>
      <c r="B3" s="158"/>
      <c r="C3" s="158"/>
      <c r="D3" s="189"/>
      <c r="E3" s="157"/>
      <c r="F3" s="157"/>
      <c r="G3" s="157"/>
      <c r="H3" s="157"/>
    </row>
    <row r="4" spans="1:12" s="137" customFormat="1" ht="44.25" customHeight="1" thickBot="1">
      <c r="A4" s="141" t="s">
        <v>139</v>
      </c>
      <c r="B4" s="141" t="s">
        <v>0</v>
      </c>
      <c r="C4" s="278" t="s">
        <v>246</v>
      </c>
      <c r="D4" s="278"/>
      <c r="E4" s="278"/>
      <c r="F4" s="278"/>
      <c r="G4" s="278"/>
      <c r="H4" s="278"/>
      <c r="I4" s="197" t="s">
        <v>231</v>
      </c>
      <c r="J4" s="141" t="s">
        <v>2</v>
      </c>
      <c r="K4" s="141" t="s">
        <v>269</v>
      </c>
      <c r="L4" s="133"/>
    </row>
    <row r="5" spans="1:12" ht="32.25" customHeight="1" thickBot="1">
      <c r="A5" s="242" t="str">
        <f>' Database'!G2</f>
        <v>12; 13</v>
      </c>
      <c r="B5" s="180" t="str">
        <f>' Database'!F2</f>
        <v>Climate Change (fossil)</v>
      </c>
      <c r="C5" s="181">
        <f>'Inserisci i dati'!$F$7</f>
        <v>1</v>
      </c>
      <c r="D5" s="190" t="str">
        <f>' Database'!K2</f>
        <v>kg CO2 eq.</v>
      </c>
      <c r="E5" s="171" t="s">
        <v>229</v>
      </c>
      <c r="F5" s="175" t="str">
        <f>' Database'!M2</f>
        <v>kg di CO2 emessi percorrendo</v>
      </c>
      <c r="G5" s="199">
        <f>' Database'!N2*'Inserisci i dati'!$F$7</f>
        <v>22.321428571428573</v>
      </c>
      <c r="H5" s="178" t="str">
        <f>' Database'!O2</f>
        <v>km in treno AV</v>
      </c>
      <c r="I5" s="182">
        <f>' Database'!E2</f>
        <v>1</v>
      </c>
      <c r="J5" s="196" t="str">
        <f>' Database'!S2</f>
        <v>Elaborazione  su database Ecoinvent (2020)</v>
      </c>
      <c r="K5" s="183" t="str">
        <f>' Database'!A2</f>
        <v>cc_01</v>
      </c>
    </row>
    <row r="6" spans="1:12" ht="35.25" customHeight="1" thickBot="1">
      <c r="A6" s="242" t="str">
        <f>' Database'!G3</f>
        <v>12; 13</v>
      </c>
      <c r="B6" s="184" t="str">
        <f>' Database'!F3</f>
        <v>Climate Change (fossil)</v>
      </c>
      <c r="C6" s="185">
        <f>'Inserisci i dati'!$F$7</f>
        <v>1</v>
      </c>
      <c r="D6" s="190" t="str">
        <f>' Database'!K3</f>
        <v>kg CO2 eq.</v>
      </c>
      <c r="E6" s="172" t="s">
        <v>229</v>
      </c>
      <c r="F6" s="176" t="str">
        <f>' Database'!M3</f>
        <v>kg di CO2 emessi percorrendo</v>
      </c>
      <c r="G6" s="199">
        <f>' Database'!N3*'Inserisci i dati'!$F$7</f>
        <v>8.3333333333333339</v>
      </c>
      <c r="H6" s="179" t="str">
        <f>' Database'!O3</f>
        <v xml:space="preserve">km con un'auto di cilindrata media </v>
      </c>
      <c r="I6" s="182">
        <f>' Database'!E3</f>
        <v>1</v>
      </c>
      <c r="J6" s="196" t="str">
        <f>' Database'!S3</f>
        <v xml:space="preserve">Elaborazione su EEA Report n.2/2020 </v>
      </c>
      <c r="K6" s="183" t="str">
        <f>' Database'!A3</f>
        <v>cc_02</v>
      </c>
    </row>
    <row r="7" spans="1:12" ht="25.5" customHeight="1" thickBot="1">
      <c r="A7" s="242" t="str">
        <f>' Database'!G10</f>
        <v>6; 12</v>
      </c>
      <c r="B7" s="184" t="str">
        <f>' Database'!F10</f>
        <v>Water use</v>
      </c>
      <c r="C7" s="185">
        <f>'Inserisci i dati'!$F$14</f>
        <v>0</v>
      </c>
      <c r="D7" s="191" t="str">
        <f>' Database'!K10</f>
        <v>m3 H2O eq.</v>
      </c>
      <c r="E7" s="172" t="s">
        <v>229</v>
      </c>
      <c r="F7" s="176" t="str">
        <f>' Database'!M10</f>
        <v>m3 di acqua consumati per lavare</v>
      </c>
      <c r="G7" s="199">
        <f>' Database'!N10*'Inserisci i dati'!$F$14</f>
        <v>0</v>
      </c>
      <c r="H7" s="179" t="str">
        <f>' Database'!O10</f>
        <v xml:space="preserve">automobili </v>
      </c>
      <c r="I7" s="182">
        <f>' Database'!E10</f>
        <v>1.6666666666666667</v>
      </c>
      <c r="J7" s="182" t="str">
        <f>' Database'!S10</f>
        <v xml:space="preserve">Elaborazione su Dati ARPA Emilia-Romagna </v>
      </c>
      <c r="K7" s="183" t="str">
        <f>' Database'!A10</f>
        <v>wu_03</v>
      </c>
    </row>
    <row r="8" spans="1:12" ht="33" customHeight="1" thickBot="1">
      <c r="A8" s="242" t="str">
        <f>' Database'!G15</f>
        <v>3; 12</v>
      </c>
      <c r="B8" s="184" t="str">
        <f>' Database'!F15</f>
        <v>Photochemical ozone formation</v>
      </c>
      <c r="C8" s="185">
        <f>'Inserisci i dati'!$F$28</f>
        <v>0</v>
      </c>
      <c r="D8" s="191" t="str">
        <f>' Database'!K15</f>
        <v>kg NMVOC eq.</v>
      </c>
      <c r="E8" s="172" t="s">
        <v>229</v>
      </c>
      <c r="F8" s="176" t="str">
        <f>' Database'!M15</f>
        <v>kg di NMVOC eq. emessi percorrendo</v>
      </c>
      <c r="G8" s="199">
        <f>' Database'!N15*'Inserisci i dati'!$F$28</f>
        <v>0</v>
      </c>
      <c r="H8" s="179" t="str">
        <f>' Database'!O15</f>
        <v xml:space="preserve">km con un'auto Euro 4 di cilindrata media </v>
      </c>
      <c r="I8" s="182">
        <f>' Database'!E15</f>
        <v>1.3333333333333333</v>
      </c>
      <c r="J8" s="182" t="str">
        <f>' Database'!S15</f>
        <v>Elaborazione  su database Ecoinvent (2020)</v>
      </c>
      <c r="K8" s="183" t="str">
        <f>' Database'!A15</f>
        <v>pof_01</v>
      </c>
    </row>
    <row r="9" spans="1:12" ht="26.25" customHeight="1" thickBot="1">
      <c r="A9" s="242" t="str">
        <f>' Database'!G18</f>
        <v>12; 15</v>
      </c>
      <c r="B9" s="184" t="str">
        <f>' Database'!F18</f>
        <v>Acidification</v>
      </c>
      <c r="C9" s="185">
        <f>'Inserisci i dati'!$F$35</f>
        <v>0</v>
      </c>
      <c r="D9" s="191" t="str">
        <f>' Database'!K18</f>
        <v>mol H+ eq.</v>
      </c>
      <c r="E9" s="172" t="s">
        <v>229</v>
      </c>
      <c r="F9" s="176" t="str">
        <f>' Database'!M18</f>
        <v>mol H+ eq. emessi da</v>
      </c>
      <c r="G9" s="199">
        <f>' Database'!N18*'Inserisci i dati'!$F$35</f>
        <v>0</v>
      </c>
      <c r="H9" s="179" t="str">
        <f>' Database'!O18</f>
        <v>viaggi in autobus Roma-Milano</v>
      </c>
      <c r="I9" s="182">
        <f>' Database'!E18</f>
        <v>1.6666666666666667</v>
      </c>
      <c r="J9" s="182" t="str">
        <f>' Database'!S18</f>
        <v>Elaborazione  su database Ecoinvent (2020)</v>
      </c>
      <c r="K9" s="183" t="str">
        <f>' Database'!A18</f>
        <v>ac_01</v>
      </c>
    </row>
    <row r="10" spans="1:12" ht="21.75" customHeight="1"/>
    <row r="11" spans="1:12" ht="22.5" customHeight="1">
      <c r="A11" s="158" t="s">
        <v>154</v>
      </c>
      <c r="B11" s="158"/>
      <c r="C11" s="158"/>
      <c r="D11" s="189"/>
      <c r="E11" s="157"/>
      <c r="F11" s="157"/>
      <c r="G11" s="157"/>
      <c r="H11" s="157"/>
      <c r="I11" s="186"/>
      <c r="J11" s="186"/>
      <c r="K11" s="186"/>
    </row>
    <row r="12" spans="1:12" ht="44" thickBot="1">
      <c r="A12" s="141" t="s">
        <v>139</v>
      </c>
      <c r="B12" s="141" t="s">
        <v>0</v>
      </c>
      <c r="C12" s="278" t="s">
        <v>246</v>
      </c>
      <c r="D12" s="278"/>
      <c r="E12" s="278"/>
      <c r="F12" s="278"/>
      <c r="G12" s="278"/>
      <c r="H12" s="278"/>
      <c r="I12" s="197" t="s">
        <v>231</v>
      </c>
      <c r="J12" s="141" t="s">
        <v>2</v>
      </c>
      <c r="K12" s="141" t="s">
        <v>269</v>
      </c>
    </row>
    <row r="13" spans="1:12" ht="31.5" customHeight="1" thickBot="1">
      <c r="A13" s="242" t="str">
        <f>' Database'!G5</f>
        <v>12; 13</v>
      </c>
      <c r="B13" s="184" t="str">
        <f>' Database'!F5</f>
        <v>Climate Change (fossil)</v>
      </c>
      <c r="C13" s="181">
        <f>'Inserisci i dati'!$F$7</f>
        <v>1</v>
      </c>
      <c r="D13" s="190" t="str">
        <f>' Database'!K5</f>
        <v>kg CO2 eq.</v>
      </c>
      <c r="E13" s="171" t="s">
        <v>229</v>
      </c>
      <c r="F13" s="175" t="str">
        <f>' Database'!M5</f>
        <v>kg di CO2 emessi in un anno per produrre l'energia necessaria a far funzionare</v>
      </c>
      <c r="G13" s="199">
        <f>' Database'!N5*'Inserisci i dati'!$F$7</f>
        <v>1.1325028312570783E-2</v>
      </c>
      <c r="H13" s="178" t="str">
        <f>' Database'!O5</f>
        <v>Forni elettrici</v>
      </c>
      <c r="I13" s="182">
        <f>' Database'!E5</f>
        <v>1.3333333333333333</v>
      </c>
      <c r="J13" s="182" t="str">
        <f>' Database'!S5</f>
        <v>Elaborazione su dati Carbon Footprint Ltd (2020)</v>
      </c>
      <c r="K13" s="183" t="str">
        <f>' Database'!A5</f>
        <v>cc_04</v>
      </c>
    </row>
    <row r="14" spans="1:12" ht="33" customHeight="1" thickBot="1">
      <c r="A14" s="242" t="str">
        <f>' Database'!G6</f>
        <v>12; 13</v>
      </c>
      <c r="B14" s="184" t="str">
        <f>' Database'!F6</f>
        <v>Climate Change (fossil)</v>
      </c>
      <c r="C14" s="185">
        <f>'Inserisci i dati'!$F$7</f>
        <v>1</v>
      </c>
      <c r="D14" s="190" t="str">
        <f>' Database'!K6</f>
        <v>kg CO2 eq.</v>
      </c>
      <c r="E14" s="172" t="s">
        <v>229</v>
      </c>
      <c r="F14" s="176" t="str">
        <f>' Database'!M6</f>
        <v>kg di CO2 emessi  per produrre l'energia necessaria per ricaricare</v>
      </c>
      <c r="G14" s="199">
        <f>' Database'!N6*'Inserisci i dati'!$F$7</f>
        <v>125</v>
      </c>
      <c r="H14" s="179" t="str">
        <f>' Database'!O6</f>
        <v xml:space="preserve">Smartphone </v>
      </c>
      <c r="I14" s="182">
        <f>' Database'!E6</f>
        <v>2.3333333333333335</v>
      </c>
      <c r="J14" s="182" t="s">
        <v>288</v>
      </c>
      <c r="K14" s="183" t="str">
        <f>' Database'!A6</f>
        <v>cc_05</v>
      </c>
    </row>
    <row r="15" spans="1:12" ht="31.5" customHeight="1" thickBot="1">
      <c r="A15" s="242" t="str">
        <f>' Database'!G14</f>
        <v>12; 14</v>
      </c>
      <c r="B15" s="184" t="str">
        <f>' Database'!F14</f>
        <v>Freshwater eutrophication</v>
      </c>
      <c r="C15" s="185">
        <f>'Inserisci i dati'!$F$21</f>
        <v>0</v>
      </c>
      <c r="D15" s="191" t="str">
        <f>' Database'!K14</f>
        <v>kg P eq.</v>
      </c>
      <c r="E15" s="172" t="s">
        <v>229</v>
      </c>
      <c r="F15" s="176" t="str">
        <f>' Database'!M14</f>
        <v>kg di fosforo eq. emessi da</v>
      </c>
      <c r="G15" s="199">
        <f>' Database'!N14*'Inserisci i dati'!$F$21</f>
        <v>0</v>
      </c>
      <c r="H15" s="179" t="str">
        <f>' Database'!O14</f>
        <v>cicli di lavaggio in lavatrice</v>
      </c>
      <c r="I15" s="182">
        <f>' Database'!E14</f>
        <v>1.6666666666666667</v>
      </c>
      <c r="J15" s="182" t="str">
        <f>' Database'!S14</f>
        <v>Tool Qant-is (2020)</v>
      </c>
      <c r="K15" s="183" t="str">
        <f>' Database'!A14</f>
        <v>fe_01</v>
      </c>
    </row>
    <row r="16" spans="1:12" ht="32.25" customHeight="1" thickBot="1">
      <c r="A16" s="242" t="str">
        <f>' Database'!G16</f>
        <v>3; 12</v>
      </c>
      <c r="B16" s="184" t="str">
        <f>' Database'!F16</f>
        <v>Photochemical ozone formation</v>
      </c>
      <c r="C16" s="185">
        <f>'Inserisci i dati'!$F$28</f>
        <v>0</v>
      </c>
      <c r="D16" s="191" t="str">
        <f>' Database'!K16</f>
        <v>kg NMVOC eq.</v>
      </c>
      <c r="E16" s="172" t="s">
        <v>229</v>
      </c>
      <c r="F16" s="176" t="str">
        <f>' Database'!M16</f>
        <v>kg NMVOC eq. emessi in un anno da</v>
      </c>
      <c r="G16" s="199">
        <f>' Database'!N16*'Inserisci i dati'!$F$28</f>
        <v>0</v>
      </c>
      <c r="H16" s="179" t="str">
        <f>' Database'!O16</f>
        <v>stufe tradizionali o camini  alimentati a legna</v>
      </c>
      <c r="I16" s="182">
        <f>' Database'!E16</f>
        <v>1.6666666666666667</v>
      </c>
      <c r="J16" s="182" t="str">
        <f>' Database'!S16</f>
        <v>Elaborazione su dati ARPA Emilia-Romagna (2011)</v>
      </c>
      <c r="K16" s="183" t="str">
        <f>' Database'!A16</f>
        <v>pof_02</v>
      </c>
    </row>
    <row r="17" spans="1:12" ht="30.75" customHeight="1" thickBot="1">
      <c r="A17" s="242" t="str">
        <f>' Database'!G17</f>
        <v>3; 12</v>
      </c>
      <c r="B17" s="184" t="str">
        <f>' Database'!F17</f>
        <v>Photochemical ozone formation</v>
      </c>
      <c r="C17" s="185">
        <f>'Inserisci i dati'!$F$28</f>
        <v>0</v>
      </c>
      <c r="D17" s="191" t="str">
        <f>' Database'!K17</f>
        <v>kg NMVOC eq.</v>
      </c>
      <c r="E17" s="172" t="s">
        <v>229</v>
      </c>
      <c r="F17" s="176" t="str">
        <f>' Database'!M17</f>
        <v>kg NMVOC eq. emessi in un anno da</v>
      </c>
      <c r="G17" s="199">
        <f>' Database'!N17*'Inserisci i dati'!$F$28</f>
        <v>0</v>
      </c>
      <c r="H17" s="179" t="str">
        <f>' Database'!O17</f>
        <v xml:space="preserve">stufe a pellet </v>
      </c>
      <c r="I17" s="182">
        <f>' Database'!E17</f>
        <v>1.6666666666666667</v>
      </c>
      <c r="J17" s="182" t="str">
        <f>' Database'!S17</f>
        <v>Elaborazione su dati ARPA Emilia-Romagna (2011)</v>
      </c>
      <c r="K17" s="183" t="str">
        <f>' Database'!A17</f>
        <v>pof_03</v>
      </c>
    </row>
    <row r="18" spans="1:12" ht="26.25" customHeight="1" thickBot="1">
      <c r="A18" s="242" t="str">
        <f>' Database'!G20</f>
        <v>12; 15</v>
      </c>
      <c r="B18" s="184" t="str">
        <f>' Database'!F20</f>
        <v xml:space="preserve">Resource use, fossils  </v>
      </c>
      <c r="C18" s="185">
        <f>'Inserisci i dati'!$F$42</f>
        <v>0</v>
      </c>
      <c r="D18" s="191" t="str">
        <f>' Database'!K20</f>
        <v>MJ</v>
      </c>
      <c r="E18" s="172" t="s">
        <v>229</v>
      </c>
      <c r="F18" s="176" t="str">
        <f>' Database'!M20</f>
        <v>MJ consumati in un anno per riscaldare</v>
      </c>
      <c r="G18" s="199">
        <f>' Database'!N20*'Inserisci i dati'!$F$42</f>
        <v>0</v>
      </c>
      <c r="H18" s="179" t="str">
        <f>' Database'!O20</f>
        <v xml:space="preserve">mq di un appartamento </v>
      </c>
      <c r="I18" s="182">
        <f>' Database'!E20</f>
        <v>1.3333333333333333</v>
      </c>
      <c r="J18" s="182" t="str">
        <f>' Database'!S20</f>
        <v>Elaborazione su stime Selectra Italia (2020)</v>
      </c>
      <c r="K18" s="183" t="str">
        <f>' Database'!A20</f>
        <v>ruf_02</v>
      </c>
    </row>
    <row r="19" spans="1:12" s="140" customFormat="1" ht="23.25" customHeight="1" thickBot="1">
      <c r="A19" s="242" t="str">
        <f>' Database'!G8</f>
        <v>6; 12</v>
      </c>
      <c r="B19" s="184" t="str">
        <f>' Database'!F8</f>
        <v>Water use</v>
      </c>
      <c r="C19" s="185">
        <f>'Inserisci i dati'!$F$14</f>
        <v>0</v>
      </c>
      <c r="D19" s="191" t="str">
        <f>' Database'!K8</f>
        <v>m3 H2O eq.</v>
      </c>
      <c r="E19" s="172" t="s">
        <v>229</v>
      </c>
      <c r="F19" s="176" t="str">
        <f>' Database'!M8</f>
        <v>m3 di acqua consumati in un giorno da</v>
      </c>
      <c r="G19" s="199">
        <f>' Database'!N8*'Inserisci i dati'!$F$14</f>
        <v>0</v>
      </c>
      <c r="H19" s="179" t="str">
        <f>' Database'!O8</f>
        <v>abitanti Italiani</v>
      </c>
      <c r="I19" s="182">
        <f>' Database'!E8</f>
        <v>1.3333333333333333</v>
      </c>
      <c r="J19" s="182" t="str">
        <f>' Database'!S8</f>
        <v>Elaborazione su Dati Istat (2015)</v>
      </c>
      <c r="K19" s="183" t="str">
        <f>' Database'!A8</f>
        <v>wu_01</v>
      </c>
      <c r="L19" s="133"/>
    </row>
    <row r="20" spans="1:12" s="140" customFormat="1" ht="28.5" customHeight="1" thickBot="1">
      <c r="A20" s="242" t="str">
        <f>' Database'!G13</f>
        <v>6; 13</v>
      </c>
      <c r="B20" s="184" t="str">
        <f>' Database'!F13</f>
        <v>Water use</v>
      </c>
      <c r="C20" s="185">
        <f>'Inserisci i dati'!$F$14</f>
        <v>0</v>
      </c>
      <c r="D20" s="191" t="str">
        <f>' Database'!K13</f>
        <v>m3 H2O eq.</v>
      </c>
      <c r="E20" s="172" t="s">
        <v>229</v>
      </c>
      <c r="F20" s="176" t="str">
        <f>' Database'!M13</f>
        <v>litri d'acqua consumati in media per fare</v>
      </c>
      <c r="G20" s="199">
        <f>' Database'!N13*'Inserisci i dati'!$F$14</f>
        <v>0</v>
      </c>
      <c r="H20" s="179" t="str">
        <f>' Database'!O13</f>
        <v>docce di 5 minuti</v>
      </c>
      <c r="I20" s="182">
        <f>' Database'!E13</f>
        <v>1.3333333333333333</v>
      </c>
      <c r="J20" s="182" t="str">
        <f>' Database'!S13</f>
        <v>Elaborazione su dati ARPA Veneto</v>
      </c>
      <c r="K20" s="183" t="str">
        <f>' Database'!A13</f>
        <v>wu_06</v>
      </c>
      <c r="L20" s="133"/>
    </row>
    <row r="22" spans="1:12" ht="27.75" customHeight="1">
      <c r="A22" s="158" t="s">
        <v>188</v>
      </c>
    </row>
    <row r="23" spans="1:12" ht="44" thickBot="1">
      <c r="A23" s="141" t="s">
        <v>139</v>
      </c>
      <c r="B23" s="141" t="s">
        <v>0</v>
      </c>
      <c r="C23" s="278" t="s">
        <v>246</v>
      </c>
      <c r="D23" s="278"/>
      <c r="E23" s="278"/>
      <c r="F23" s="278"/>
      <c r="G23" s="278"/>
      <c r="H23" s="278"/>
      <c r="I23" s="197" t="s">
        <v>231</v>
      </c>
      <c r="J23" s="141" t="s">
        <v>2</v>
      </c>
      <c r="K23" s="141" t="s">
        <v>269</v>
      </c>
    </row>
    <row r="24" spans="1:12" ht="33.75" customHeight="1" thickBot="1">
      <c r="A24" s="242" t="str">
        <f>' Database'!G7</f>
        <v>12; 13</v>
      </c>
      <c r="B24" s="184" t="str">
        <f>' Database'!F7</f>
        <v>Climate Change (fossil)</v>
      </c>
      <c r="C24" s="181">
        <f>'Inserisci i dati'!$F$7</f>
        <v>1</v>
      </c>
      <c r="D24" s="190" t="str">
        <f>' Database'!K7</f>
        <v>kg CO2 eq.</v>
      </c>
      <c r="E24" s="171" t="s">
        <v>229</v>
      </c>
      <c r="F24" s="175" t="str">
        <f>' Database'!M7</f>
        <v>kg di CO2 emessi dalle automobili di</v>
      </c>
      <c r="G24" s="199">
        <f>' Database'!N7*'Inserisci i dati'!$F$7</f>
        <v>1.1693581393173288E-5</v>
      </c>
      <c r="H24" s="178" t="str">
        <f>' Database'!O7</f>
        <v>Grand Prix di Formula 1</v>
      </c>
      <c r="I24" s="182">
        <f>' Database'!E7</f>
        <v>2</v>
      </c>
      <c r="J24" s="182" t="str">
        <f>' Database'!S7</f>
        <v>Elaborazione su dati Formula 1 Sustainabily strategy report (2019)</v>
      </c>
      <c r="K24" s="183" t="str">
        <f>' Database'!A7</f>
        <v>cc_06</v>
      </c>
    </row>
    <row r="25" spans="1:12" ht="30" customHeight="1" thickBot="1">
      <c r="A25" s="242" t="str">
        <f>' Database'!G12</f>
        <v>6; 12</v>
      </c>
      <c r="B25" s="184" t="str">
        <f>' Database'!F12</f>
        <v>Water use</v>
      </c>
      <c r="C25" s="185">
        <f>'Inserisci i dati'!$F$14</f>
        <v>0</v>
      </c>
      <c r="D25" s="191" t="str">
        <f>' Database'!K12</f>
        <v>m3 H2O eq.</v>
      </c>
      <c r="E25" s="172" t="s">
        <v>229</v>
      </c>
      <c r="F25" s="176" t="str">
        <f>' Database'!M12</f>
        <v>m3 di acqua consumati per riempire</v>
      </c>
      <c r="G25" s="199">
        <f>' Database'!N12*'Inserisci i dati'!$F$14</f>
        <v>0</v>
      </c>
      <c r="H25" s="179" t="str">
        <f>' Database'!O12</f>
        <v>piscine olimpioniche</v>
      </c>
      <c r="I25" s="182">
        <f>' Database'!E12</f>
        <v>1</v>
      </c>
      <c r="J25" s="182" t="str">
        <f>' Database'!S12</f>
        <v>Elaborazione su standard FINA - Fédération internationale de natation</v>
      </c>
      <c r="K25" s="183" t="str">
        <f>' Database'!A12</f>
        <v>wu_05</v>
      </c>
    </row>
    <row r="26" spans="1:12" ht="27" customHeight="1" thickBot="1">
      <c r="A26" s="242" t="str">
        <f>' Database'!G19</f>
        <v>12; 15</v>
      </c>
      <c r="B26" s="184" t="str">
        <f>' Database'!F19</f>
        <v xml:space="preserve">Resource use, fossils  </v>
      </c>
      <c r="C26" s="185">
        <f>'Inserisci i dati'!$F$42</f>
        <v>0</v>
      </c>
      <c r="D26" s="191" t="str">
        <f>' Database'!K19</f>
        <v>MJ</v>
      </c>
      <c r="E26" s="172" t="s">
        <v>229</v>
      </c>
      <c r="F26" s="176" t="str">
        <f>' Database'!M19</f>
        <v>MJ consumati  per illuminare per</v>
      </c>
      <c r="G26" s="199">
        <f>' Database'!N19*'Inserisci i dati'!$F$42</f>
        <v>0</v>
      </c>
      <c r="H26" s="179" t="str">
        <f>' Database'!O19</f>
        <v>minuti uno stadio da calcio per i mondiali</v>
      </c>
      <c r="I26" s="182">
        <f>' Database'!E19</f>
        <v>1.3333333333333333</v>
      </c>
      <c r="J26" s="202" t="str">
        <f>' Database'!S19</f>
        <v>Elaborazione su stime Selectra UK (2018)</v>
      </c>
      <c r="K26" s="183" t="str">
        <f>' Database'!A19</f>
        <v>ruf_01</v>
      </c>
    </row>
    <row r="28" spans="1:12" ht="26.25" customHeight="1">
      <c r="A28" s="158" t="s">
        <v>150</v>
      </c>
    </row>
    <row r="29" spans="1:12" ht="44" thickBot="1">
      <c r="A29" s="141" t="s">
        <v>139</v>
      </c>
      <c r="B29" s="141" t="s">
        <v>0</v>
      </c>
      <c r="C29" s="278" t="s">
        <v>246</v>
      </c>
      <c r="D29" s="278"/>
      <c r="E29" s="278"/>
      <c r="F29" s="278"/>
      <c r="G29" s="278"/>
      <c r="H29" s="278"/>
      <c r="I29" s="197" t="s">
        <v>231</v>
      </c>
      <c r="J29" s="141" t="s">
        <v>2</v>
      </c>
      <c r="K29" s="141" t="s">
        <v>269</v>
      </c>
    </row>
    <row r="30" spans="1:12" ht="33" customHeight="1" thickBot="1">
      <c r="A30" s="242" t="str">
        <f>' Database'!G4</f>
        <v>12; 13</v>
      </c>
      <c r="B30" s="184" t="str">
        <f>' Database'!F4</f>
        <v>Climate Change (fossil)</v>
      </c>
      <c r="C30" s="181">
        <f>'Inserisci i dati'!$F$7</f>
        <v>1</v>
      </c>
      <c r="D30" s="190" t="str">
        <f>' Database'!K4</f>
        <v>kg CO2 eq.</v>
      </c>
      <c r="E30" s="171" t="s">
        <v>229</v>
      </c>
      <c r="F30" s="175" t="str">
        <f>' Database'!M4</f>
        <v>kg di CO2 assorbiti in un anno da</v>
      </c>
      <c r="G30" s="199">
        <f>' Database'!N4*'Inserisci i dati'!$F$7</f>
        <v>0.13333333333333333</v>
      </c>
      <c r="H30" s="178" t="str">
        <f>' Database'!O4</f>
        <v>Alberi equivalenti</v>
      </c>
      <c r="I30" s="182">
        <f>' Database'!E4</f>
        <v>2</v>
      </c>
      <c r="J30" s="182" t="str">
        <f>' Database'!S4</f>
        <v>Dossier forestazione di AzzeroCO2 (2012)</v>
      </c>
      <c r="K30" s="183" t="str">
        <f>' Database'!A4</f>
        <v>cc_03</v>
      </c>
    </row>
    <row r="31" spans="1:12" ht="33.75" customHeight="1" thickBot="1">
      <c r="A31" s="242" t="str">
        <f>' Database'!G9</f>
        <v>6; 12</v>
      </c>
      <c r="B31" s="184" t="str">
        <f>' Database'!F9</f>
        <v>Water use</v>
      </c>
      <c r="C31" s="185">
        <f>'Inserisci i dati'!$F$14</f>
        <v>0</v>
      </c>
      <c r="D31" s="191" t="str">
        <f>' Database'!K9</f>
        <v>m3 H2O eq.</v>
      </c>
      <c r="E31" s="172" t="s">
        <v>229</v>
      </c>
      <c r="F31" s="188" t="str">
        <f>' Database'!M9</f>
        <v>m3 di acqua consumati per irrigare in una stagione</v>
      </c>
      <c r="G31" s="199">
        <f>' Database'!N9*'Inserisci i dati'!$F$14</f>
        <v>0</v>
      </c>
      <c r="H31" s="179" t="str">
        <f>' Database'!O9</f>
        <v xml:space="preserve">metri quadri di terreno coltivato a pomodoro </v>
      </c>
      <c r="I31" s="182">
        <f>' Database'!E9</f>
        <v>1.6666666666666667</v>
      </c>
      <c r="J31" s="182" t="str">
        <f>' Database'!S9</f>
        <v>Elaborazione su Dati Regione Emilia-Romagna (2014)</v>
      </c>
      <c r="K31" s="183" t="str">
        <f>' Database'!A9</f>
        <v>wu_02</v>
      </c>
    </row>
    <row r="32" spans="1:12" ht="24" customHeight="1" thickBot="1">
      <c r="A32" s="242" t="str">
        <f>' Database'!G11</f>
        <v>6; 12</v>
      </c>
      <c r="B32" s="184" t="str">
        <f>' Database'!F11</f>
        <v>Water use</v>
      </c>
      <c r="C32" s="185">
        <f>'Inserisci i dati'!$F$14</f>
        <v>0</v>
      </c>
      <c r="D32" s="191" t="str">
        <f>' Database'!K11</f>
        <v>m3 H2O eq.</v>
      </c>
      <c r="E32" s="172" t="s">
        <v>229</v>
      </c>
      <c r="F32" s="176" t="str">
        <f>' Database'!M11</f>
        <v>m3 di acqua consumati per irrigare</v>
      </c>
      <c r="G32" s="199">
        <f>' Database'!N11*'Inserisci i dati'!$F$14</f>
        <v>0</v>
      </c>
      <c r="H32" s="179" t="str">
        <f>' Database'!O11</f>
        <v xml:space="preserve">metri quadri di giardino </v>
      </c>
      <c r="I32" s="182">
        <f>' Database'!E11</f>
        <v>1.6666666666666667</v>
      </c>
      <c r="J32" s="182" t="str">
        <f>' Database'!S11</f>
        <v xml:space="preserve">Elaborazione su Dati ARPA Emilia-Romagna </v>
      </c>
      <c r="K32" s="183" t="str">
        <f>' Database'!A11</f>
        <v>wu_04</v>
      </c>
    </row>
    <row r="35" spans="1:11" ht="23">
      <c r="A35" s="158"/>
      <c r="B35" s="186"/>
      <c r="C35" s="186"/>
      <c r="D35" s="193"/>
      <c r="E35" s="186"/>
      <c r="F35" s="186"/>
      <c r="G35" s="186"/>
      <c r="H35" s="186"/>
      <c r="I35" s="186"/>
      <c r="J35" s="186"/>
      <c r="K35" s="186"/>
    </row>
    <row r="36" spans="1:11" ht="19.5" customHeight="1">
      <c r="A36" s="186"/>
      <c r="B36" s="186"/>
      <c r="C36" s="186"/>
      <c r="D36" s="193"/>
      <c r="E36" s="186"/>
      <c r="F36" s="186"/>
      <c r="G36" s="186"/>
      <c r="H36" s="186"/>
      <c r="I36" s="186"/>
      <c r="J36" s="186"/>
      <c r="K36" s="186"/>
    </row>
    <row r="37" spans="1:11">
      <c r="A37" s="186"/>
      <c r="B37" s="186"/>
      <c r="C37" s="186"/>
      <c r="D37" s="193"/>
      <c r="E37" s="186"/>
      <c r="F37" s="186"/>
      <c r="G37" s="186"/>
      <c r="H37" s="186"/>
      <c r="I37" s="186"/>
      <c r="J37" s="186"/>
      <c r="K37" s="186"/>
    </row>
    <row r="38" spans="1:11">
      <c r="A38" s="186"/>
      <c r="B38" s="186"/>
      <c r="C38" s="186"/>
      <c r="D38" s="193"/>
      <c r="E38" s="186"/>
      <c r="F38" s="186"/>
      <c r="G38" s="186"/>
      <c r="H38" s="186"/>
      <c r="I38" s="186"/>
      <c r="J38" s="186"/>
      <c r="K38" s="186"/>
    </row>
    <row r="39" spans="1:11" ht="23">
      <c r="A39" s="158"/>
      <c r="B39" s="186"/>
      <c r="C39" s="186"/>
      <c r="D39" s="193"/>
      <c r="E39" s="186"/>
      <c r="F39" s="186"/>
      <c r="G39" s="186"/>
      <c r="H39" s="186"/>
      <c r="I39" s="186"/>
      <c r="J39" s="186"/>
      <c r="K39" s="186"/>
    </row>
    <row r="40" spans="1:11" ht="23.5">
      <c r="A40" s="161"/>
      <c r="B40" s="161"/>
      <c r="C40" s="277"/>
      <c r="D40" s="277"/>
      <c r="E40" s="277"/>
      <c r="F40" s="277"/>
      <c r="G40" s="277"/>
      <c r="H40" s="277"/>
      <c r="I40" s="162"/>
      <c r="J40" s="161"/>
      <c r="K40" s="161"/>
    </row>
    <row r="41" spans="1:11">
      <c r="A41" s="186"/>
      <c r="B41" s="186"/>
      <c r="C41" s="186"/>
      <c r="D41" s="193"/>
      <c r="E41" s="186"/>
      <c r="F41" s="186"/>
      <c r="G41" s="186"/>
      <c r="H41" s="186"/>
      <c r="I41" s="186"/>
      <c r="J41" s="186"/>
      <c r="K41" s="186"/>
    </row>
    <row r="42" spans="1:11">
      <c r="A42" s="186"/>
      <c r="B42" s="186"/>
      <c r="C42" s="186"/>
      <c r="D42" s="193"/>
      <c r="E42" s="186"/>
      <c r="F42" s="186"/>
      <c r="G42" s="186"/>
      <c r="H42" s="186"/>
      <c r="I42" s="186"/>
      <c r="J42" s="186"/>
      <c r="K42" s="186"/>
    </row>
    <row r="43" spans="1:11">
      <c r="A43" s="186"/>
      <c r="B43" s="186"/>
      <c r="C43" s="186"/>
      <c r="D43" s="193"/>
      <c r="E43" s="186"/>
      <c r="F43" s="186"/>
      <c r="G43" s="186"/>
      <c r="H43" s="186"/>
      <c r="I43" s="186"/>
      <c r="J43" s="186"/>
      <c r="K43" s="186"/>
    </row>
    <row r="44" spans="1:11">
      <c r="A44" s="186"/>
      <c r="B44" s="186"/>
      <c r="C44" s="186"/>
      <c r="D44" s="193"/>
      <c r="E44" s="186"/>
      <c r="F44" s="186"/>
      <c r="G44" s="186"/>
      <c r="H44" s="186"/>
      <c r="I44" s="186"/>
      <c r="J44" s="186"/>
      <c r="K44" s="186"/>
    </row>
    <row r="45" spans="1:11">
      <c r="A45" s="186"/>
      <c r="B45" s="186"/>
      <c r="C45" s="186"/>
      <c r="D45" s="193"/>
      <c r="E45" s="186"/>
      <c r="F45" s="186"/>
      <c r="G45" s="186"/>
      <c r="H45" s="186"/>
      <c r="I45" s="186"/>
      <c r="J45" s="186"/>
      <c r="K45" s="186"/>
    </row>
    <row r="46" spans="1:11">
      <c r="A46" s="186"/>
      <c r="B46" s="186"/>
      <c r="C46" s="186"/>
      <c r="D46" s="193"/>
      <c r="E46" s="186"/>
      <c r="F46" s="186"/>
      <c r="G46" s="186"/>
      <c r="H46" s="186"/>
      <c r="I46" s="186"/>
      <c r="J46" s="186"/>
      <c r="K46" s="186"/>
    </row>
    <row r="47" spans="1:11">
      <c r="A47" s="186"/>
      <c r="B47" s="186"/>
      <c r="C47" s="186"/>
      <c r="D47" s="193"/>
      <c r="E47" s="186"/>
      <c r="F47" s="186"/>
      <c r="G47" s="186"/>
      <c r="H47" s="186"/>
      <c r="I47" s="186"/>
      <c r="J47" s="186"/>
      <c r="K47" s="186"/>
    </row>
    <row r="48" spans="1:11">
      <c r="A48" s="186"/>
      <c r="B48" s="186"/>
      <c r="C48" s="186"/>
      <c r="D48" s="193"/>
      <c r="E48" s="186"/>
      <c r="F48" s="186"/>
      <c r="G48" s="186"/>
      <c r="H48" s="186"/>
      <c r="I48" s="186"/>
      <c r="J48" s="186"/>
      <c r="K48" s="186"/>
    </row>
    <row r="49" spans="1:11">
      <c r="A49" s="186"/>
      <c r="B49" s="186"/>
      <c r="C49" s="186"/>
      <c r="D49" s="193"/>
      <c r="E49" s="186"/>
      <c r="F49" s="186"/>
      <c r="G49" s="186"/>
      <c r="H49" s="186"/>
      <c r="I49" s="186"/>
      <c r="J49" s="186"/>
      <c r="K49" s="186"/>
    </row>
    <row r="50" spans="1:11">
      <c r="A50" s="186"/>
      <c r="B50" s="186"/>
      <c r="C50" s="186"/>
      <c r="D50" s="193"/>
      <c r="E50" s="186"/>
      <c r="F50" s="186"/>
      <c r="G50" s="186"/>
      <c r="H50" s="186"/>
      <c r="I50" s="186"/>
      <c r="J50" s="186"/>
      <c r="K50" s="186"/>
    </row>
    <row r="51" spans="1:11">
      <c r="A51" s="186"/>
      <c r="B51" s="186"/>
      <c r="C51" s="186"/>
      <c r="D51" s="193"/>
      <c r="E51" s="186"/>
      <c r="F51" s="186"/>
      <c r="G51" s="186"/>
      <c r="H51" s="186"/>
      <c r="I51" s="186"/>
      <c r="J51" s="186"/>
      <c r="K51" s="186"/>
    </row>
    <row r="52" spans="1:11">
      <c r="A52" s="186"/>
      <c r="B52" s="186"/>
      <c r="C52" s="186"/>
      <c r="D52" s="193"/>
      <c r="E52" s="186"/>
      <c r="F52" s="186"/>
      <c r="G52" s="186"/>
      <c r="H52" s="186"/>
      <c r="I52" s="186"/>
      <c r="J52" s="186"/>
      <c r="K52" s="186"/>
    </row>
    <row r="53" spans="1:11">
      <c r="A53" s="186"/>
      <c r="B53" s="186"/>
      <c r="C53" s="186"/>
      <c r="D53" s="193"/>
      <c r="E53" s="186"/>
      <c r="F53" s="186"/>
      <c r="G53" s="186"/>
      <c r="H53" s="186"/>
      <c r="I53" s="186"/>
      <c r="J53" s="186"/>
      <c r="K53" s="186"/>
    </row>
    <row r="54" spans="1:11">
      <c r="A54" s="186"/>
      <c r="B54" s="186"/>
      <c r="C54" s="186"/>
      <c r="D54" s="193"/>
      <c r="E54" s="186"/>
      <c r="F54" s="186"/>
      <c r="G54" s="186"/>
      <c r="H54" s="186"/>
      <c r="I54" s="186"/>
      <c r="J54" s="186"/>
      <c r="K54" s="186"/>
    </row>
    <row r="55" spans="1:11">
      <c r="A55" s="186"/>
      <c r="B55" s="186"/>
      <c r="C55" s="186"/>
      <c r="D55" s="193"/>
      <c r="E55" s="186"/>
      <c r="F55" s="186"/>
      <c r="G55" s="186"/>
      <c r="H55" s="186"/>
      <c r="I55" s="186"/>
      <c r="J55" s="186"/>
      <c r="K55" s="186"/>
    </row>
    <row r="56" spans="1:11">
      <c r="A56" s="186"/>
      <c r="B56" s="186"/>
      <c r="C56" s="186"/>
      <c r="D56" s="193"/>
      <c r="E56" s="186"/>
      <c r="F56" s="186"/>
      <c r="G56" s="186"/>
      <c r="H56" s="186"/>
      <c r="I56" s="186"/>
      <c r="J56" s="186"/>
      <c r="K56" s="186"/>
    </row>
    <row r="57" spans="1:11">
      <c r="A57" s="186"/>
      <c r="B57" s="186"/>
      <c r="C57" s="186"/>
      <c r="D57" s="193"/>
      <c r="E57" s="186"/>
      <c r="F57" s="186"/>
      <c r="G57" s="186"/>
      <c r="H57" s="186"/>
      <c r="I57" s="186"/>
      <c r="J57" s="186"/>
      <c r="K57" s="186"/>
    </row>
    <row r="58" spans="1:11">
      <c r="A58" s="186"/>
      <c r="B58" s="186"/>
      <c r="C58" s="186"/>
      <c r="D58" s="193"/>
      <c r="E58" s="186"/>
      <c r="F58" s="186"/>
      <c r="G58" s="186"/>
      <c r="H58" s="186"/>
      <c r="I58" s="186"/>
      <c r="J58" s="186"/>
      <c r="K58" s="186"/>
    </row>
    <row r="59" spans="1:11">
      <c r="A59" s="186"/>
      <c r="B59" s="186"/>
      <c r="C59" s="186"/>
      <c r="D59" s="193"/>
      <c r="E59" s="186"/>
      <c r="F59" s="186"/>
      <c r="G59" s="186"/>
      <c r="H59" s="186"/>
      <c r="I59" s="186"/>
      <c r="J59" s="186"/>
      <c r="K59" s="186"/>
    </row>
    <row r="60" spans="1:11">
      <c r="A60" s="186"/>
      <c r="B60" s="186"/>
      <c r="C60" s="186"/>
      <c r="D60" s="193"/>
      <c r="E60" s="186"/>
      <c r="F60" s="186"/>
      <c r="G60" s="186"/>
      <c r="H60" s="186"/>
      <c r="I60" s="186"/>
      <c r="J60" s="186"/>
      <c r="K60" s="186"/>
    </row>
    <row r="61" spans="1:11">
      <c r="A61" s="186"/>
      <c r="B61" s="186"/>
      <c r="C61" s="186"/>
      <c r="D61" s="193"/>
      <c r="E61" s="186"/>
      <c r="F61" s="186"/>
      <c r="G61" s="186"/>
      <c r="H61" s="186"/>
      <c r="I61" s="186"/>
      <c r="J61" s="186"/>
      <c r="K61" s="186"/>
    </row>
    <row r="62" spans="1:11">
      <c r="A62" s="186"/>
      <c r="B62" s="186"/>
      <c r="C62" s="186"/>
      <c r="D62" s="193"/>
      <c r="E62" s="186"/>
      <c r="F62" s="186"/>
      <c r="G62" s="186"/>
      <c r="H62" s="186"/>
      <c r="I62" s="186"/>
      <c r="J62" s="186"/>
      <c r="K62" s="186"/>
    </row>
    <row r="63" spans="1:11">
      <c r="A63" s="186"/>
      <c r="B63" s="186"/>
      <c r="C63" s="186"/>
      <c r="D63" s="193"/>
      <c r="E63" s="186"/>
      <c r="F63" s="186"/>
      <c r="G63" s="186"/>
      <c r="H63" s="186"/>
      <c r="I63" s="186"/>
      <c r="J63" s="186"/>
      <c r="K63" s="186"/>
    </row>
    <row r="64" spans="1:11">
      <c r="A64" s="186"/>
      <c r="B64" s="186"/>
      <c r="C64" s="186"/>
      <c r="D64" s="193"/>
      <c r="E64" s="186"/>
      <c r="F64" s="186"/>
      <c r="G64" s="186"/>
      <c r="H64" s="186"/>
      <c r="I64" s="186"/>
      <c r="J64" s="186"/>
      <c r="K64" s="186"/>
    </row>
    <row r="65" spans="1:11">
      <c r="A65" s="186"/>
      <c r="B65" s="186"/>
      <c r="C65" s="186"/>
      <c r="D65" s="193"/>
      <c r="E65" s="186"/>
      <c r="F65" s="186"/>
      <c r="G65" s="186"/>
      <c r="H65" s="186"/>
      <c r="I65" s="186"/>
      <c r="J65" s="186"/>
      <c r="K65" s="186"/>
    </row>
    <row r="66" spans="1:11">
      <c r="A66" s="186"/>
      <c r="B66" s="186"/>
      <c r="C66" s="186"/>
      <c r="D66" s="193"/>
      <c r="E66" s="186"/>
      <c r="F66" s="186"/>
      <c r="G66" s="186"/>
      <c r="H66" s="186"/>
      <c r="I66" s="186"/>
      <c r="J66" s="186"/>
      <c r="K66" s="186"/>
    </row>
    <row r="67" spans="1:11">
      <c r="A67" s="186"/>
      <c r="B67" s="186"/>
      <c r="C67" s="186"/>
      <c r="D67" s="193"/>
      <c r="E67" s="186"/>
      <c r="F67" s="186"/>
      <c r="G67" s="186"/>
      <c r="H67" s="186"/>
      <c r="I67" s="186"/>
      <c r="J67" s="186"/>
      <c r="K67" s="186"/>
    </row>
    <row r="68" spans="1:11">
      <c r="A68" s="186"/>
      <c r="B68" s="186"/>
      <c r="C68" s="186"/>
      <c r="D68" s="193"/>
      <c r="E68" s="186"/>
      <c r="F68" s="186"/>
      <c r="G68" s="186"/>
      <c r="H68" s="186"/>
      <c r="I68" s="186"/>
      <c r="J68" s="186"/>
      <c r="K68" s="186"/>
    </row>
    <row r="69" spans="1:11">
      <c r="A69" s="186"/>
      <c r="B69" s="186"/>
      <c r="C69" s="186"/>
      <c r="D69" s="193"/>
      <c r="E69" s="186"/>
      <c r="F69" s="186"/>
      <c r="G69" s="186"/>
      <c r="H69" s="186"/>
      <c r="I69" s="186"/>
      <c r="J69" s="186"/>
      <c r="K69" s="186"/>
    </row>
    <row r="70" spans="1:11">
      <c r="A70" s="186"/>
      <c r="B70" s="186"/>
      <c r="C70" s="186"/>
      <c r="D70" s="193"/>
      <c r="E70" s="186"/>
      <c r="F70" s="186"/>
      <c r="G70" s="186"/>
      <c r="H70" s="186"/>
      <c r="I70" s="186"/>
      <c r="J70" s="186"/>
      <c r="K70" s="186"/>
    </row>
    <row r="71" spans="1:11">
      <c r="A71" s="186"/>
      <c r="B71" s="186"/>
      <c r="C71" s="186"/>
      <c r="D71" s="193"/>
      <c r="E71" s="186"/>
      <c r="F71" s="186"/>
      <c r="G71" s="186"/>
      <c r="H71" s="186"/>
      <c r="I71" s="186"/>
      <c r="J71" s="186"/>
      <c r="K71" s="186"/>
    </row>
    <row r="72" spans="1:11">
      <c r="A72" s="186"/>
      <c r="B72" s="186"/>
      <c r="C72" s="186"/>
      <c r="D72" s="193"/>
      <c r="E72" s="186"/>
      <c r="F72" s="186"/>
      <c r="G72" s="186"/>
      <c r="H72" s="186"/>
      <c r="I72" s="186"/>
      <c r="J72" s="186"/>
      <c r="K72" s="186"/>
    </row>
    <row r="73" spans="1:11">
      <c r="A73" s="186"/>
      <c r="B73" s="186"/>
      <c r="C73" s="186"/>
      <c r="D73" s="193"/>
      <c r="E73" s="186"/>
      <c r="F73" s="186"/>
      <c r="G73" s="186"/>
      <c r="H73" s="186"/>
      <c r="I73" s="186"/>
      <c r="J73" s="186"/>
      <c r="K73" s="186"/>
    </row>
    <row r="74" spans="1:11">
      <c r="A74" s="186"/>
      <c r="B74" s="186"/>
      <c r="C74" s="186"/>
      <c r="D74" s="193"/>
      <c r="E74" s="186"/>
      <c r="F74" s="186"/>
      <c r="G74" s="186"/>
      <c r="H74" s="186"/>
      <c r="I74" s="186"/>
      <c r="J74" s="186"/>
      <c r="K74" s="186"/>
    </row>
    <row r="75" spans="1:11">
      <c r="A75" s="186"/>
      <c r="B75" s="186"/>
      <c r="C75" s="186"/>
      <c r="D75" s="193"/>
      <c r="E75" s="186"/>
      <c r="F75" s="186"/>
      <c r="G75" s="186"/>
      <c r="H75" s="186"/>
      <c r="I75" s="186"/>
      <c r="J75" s="186"/>
      <c r="K75" s="186"/>
    </row>
  </sheetData>
  <sheetProtection algorithmName="SHA-512" hashValue="egBvZN+E5i2OeYtzCdblol00otzRUSXjWsEl0ts9/ysjJFZYys40M2GK8ZUV8eifX31wRNGOhX3qDaqD8MM1IQ==" saltValue="JMipsg2SNZA4CYQ7teTA3g==" spinCount="100000" sheet="1" objects="1" scenarios="1"/>
  <mergeCells count="6">
    <mergeCell ref="C40:H40"/>
    <mergeCell ref="B1:I1"/>
    <mergeCell ref="C4:H4"/>
    <mergeCell ref="C12:H12"/>
    <mergeCell ref="C23:H23"/>
    <mergeCell ref="C29:H29"/>
  </mergeCells>
  <hyperlinks>
    <hyperlink ref="I4" location="'Valutazione Qualità Dato '!A1" display="Qualità media del dato" xr:uid="{00000000-0004-0000-0300-000000000000}"/>
    <hyperlink ref="K5" location="cc_01" display="cc_01" xr:uid="{00000000-0004-0000-0300-000001000000}"/>
    <hyperlink ref="K19" location="wu_01" display="wu_01" xr:uid="{00000000-0004-0000-0300-000002000000}"/>
    <hyperlink ref="K31:K50" location="'1. Database'!A1" display="cc_01" xr:uid="{00000000-0004-0000-0300-000003000000}"/>
    <hyperlink ref="K15" location="fe_01" display="fe_01" xr:uid="{00000000-0004-0000-0300-000004000000}"/>
    <hyperlink ref="K26" location="ruf_01" display="ruf_01" xr:uid="{00000000-0004-0000-0300-000005000000}"/>
    <hyperlink ref="K18" location="ruf_02" display="ruf_02" xr:uid="{00000000-0004-0000-0300-000006000000}"/>
    <hyperlink ref="K8" location="pof_01" display="pof_01" xr:uid="{00000000-0004-0000-0300-000007000000}"/>
    <hyperlink ref="K16" location="pof_02" display="pof_02" xr:uid="{00000000-0004-0000-0300-000008000000}"/>
    <hyperlink ref="K17" location="pof_03" display="pof_03" xr:uid="{00000000-0004-0000-0300-000009000000}"/>
    <hyperlink ref="K9" location="ac_01" display="ac_01" xr:uid="{00000000-0004-0000-0300-00000A000000}"/>
    <hyperlink ref="K6" location="cc_02" display="cc_02" xr:uid="{00000000-0004-0000-0300-00000B000000}"/>
    <hyperlink ref="K7" location="wu_03" display="wu_03" xr:uid="{00000000-0004-0000-0300-00000C000000}"/>
    <hyperlink ref="K13" location="cc_04" display="cc_04" xr:uid="{00000000-0004-0000-0300-00000D000000}"/>
    <hyperlink ref="K14" location="cc_05" display="cc_05" xr:uid="{00000000-0004-0000-0300-00000E000000}"/>
    <hyperlink ref="K24" location="cc_06" display="cc_06" xr:uid="{00000000-0004-0000-0300-00000F000000}"/>
    <hyperlink ref="K25" location="wu_05" display="wu_05" xr:uid="{00000000-0004-0000-0300-000010000000}"/>
    <hyperlink ref="K30" location="cc_03" display="cc_03" xr:uid="{00000000-0004-0000-0300-000011000000}"/>
    <hyperlink ref="K31" location="wu_02" display="wu_02" xr:uid="{00000000-0004-0000-0300-000012000000}"/>
    <hyperlink ref="K32" location="wu_04" display="wu_04" xr:uid="{00000000-0004-0000-0300-000013000000}"/>
    <hyperlink ref="I12" location="'Valutazione Qualità Dato '!A1" display="Qualità media del dato" xr:uid="{00000000-0004-0000-0300-000014000000}"/>
    <hyperlink ref="I23" location="'Valutazione Qualità Dato '!A1" display="Qualità media del dato" xr:uid="{00000000-0004-0000-0300-000015000000}"/>
    <hyperlink ref="I29" location="'Valutazione Qualità Dato '!A1" display="Qualità media del dato" xr:uid="{00000000-0004-0000-0300-000016000000}"/>
    <hyperlink ref="K20" location="wu_06" display="wu_06" xr:uid="{00000000-0004-0000-0300-000017000000}"/>
    <hyperlink ref="A5" location="SDGs!A1" display="SDGs!A1" xr:uid="{00000000-0004-0000-0300-000018000000}"/>
    <hyperlink ref="A6:A9" location="SDGs!A1" display="SDGs!A1" xr:uid="{00000000-0004-0000-0300-000019000000}"/>
    <hyperlink ref="A13:A20" location="SDGs!A1" display="SDGs!A1" xr:uid="{00000000-0004-0000-0300-00001A000000}"/>
    <hyperlink ref="A24:A26" location="SDGs!A1" display="SDGs!A1" xr:uid="{00000000-0004-0000-0300-00001B000000}"/>
    <hyperlink ref="A30:A32" location="SDGs!A1" display="SDGs!A1" xr:uid="{00000000-0004-0000-0300-00001C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B1:I19"/>
  <sheetViews>
    <sheetView zoomScaleNormal="100" workbookViewId="0">
      <selection activeCell="D8" sqref="D8"/>
    </sheetView>
  </sheetViews>
  <sheetFormatPr defaultColWidth="9.08984375" defaultRowHeight="14.5"/>
  <cols>
    <col min="1" max="1" width="9.08984375" style="134"/>
    <col min="2" max="2" width="22.6328125" style="134" customWidth="1"/>
    <col min="3" max="3" width="13.6328125" style="134" customWidth="1"/>
    <col min="4" max="4" width="29.08984375" style="134" customWidth="1"/>
    <col min="5" max="5" width="30.36328125" style="134" customWidth="1"/>
    <col min="6" max="6" width="29.08984375" style="134" customWidth="1"/>
    <col min="7" max="7" width="9.08984375" style="134"/>
    <col min="8" max="8" width="17.6328125" style="134" customWidth="1"/>
    <col min="9" max="9" width="15.36328125" style="134" customWidth="1"/>
    <col min="10" max="16384" width="9.08984375" style="134"/>
  </cols>
  <sheetData>
    <row r="1" spans="2:8">
      <c r="C1" s="282" t="s">
        <v>230</v>
      </c>
      <c r="D1" s="282"/>
      <c r="E1" s="282"/>
    </row>
    <row r="2" spans="2:8" ht="15" thickBot="1">
      <c r="B2" s="168"/>
      <c r="C2" s="283"/>
      <c r="D2" s="283"/>
      <c r="E2" s="283"/>
      <c r="F2" s="168"/>
      <c r="G2" s="135"/>
    </row>
    <row r="3" spans="2:8" ht="19" thickTop="1">
      <c r="D3" s="163"/>
      <c r="G3" s="135"/>
    </row>
    <row r="4" spans="2:8" ht="34.5" customHeight="1">
      <c r="D4" s="279" t="s">
        <v>281</v>
      </c>
      <c r="E4" s="280"/>
      <c r="F4" s="281"/>
    </row>
    <row r="5" spans="2:8" ht="48" customHeight="1">
      <c r="B5" s="136" t="s">
        <v>203</v>
      </c>
      <c r="C5" s="136" t="s">
        <v>333</v>
      </c>
      <c r="D5" s="167" t="s">
        <v>201</v>
      </c>
      <c r="E5" s="167" t="s">
        <v>207</v>
      </c>
      <c r="F5" s="167" t="s">
        <v>334</v>
      </c>
    </row>
    <row r="6" spans="2:8" ht="46.5" customHeight="1">
      <c r="B6" s="164" t="s">
        <v>204</v>
      </c>
      <c r="C6" s="138">
        <v>1</v>
      </c>
      <c r="D6" s="139" t="s">
        <v>306</v>
      </c>
      <c r="E6" s="139" t="s">
        <v>214</v>
      </c>
      <c r="F6" s="139" t="s">
        <v>208</v>
      </c>
    </row>
    <row r="7" spans="2:8" ht="43.5">
      <c r="B7" s="166" t="s">
        <v>205</v>
      </c>
      <c r="C7" s="138">
        <v>2</v>
      </c>
      <c r="D7" s="139" t="s">
        <v>307</v>
      </c>
      <c r="E7" s="139" t="s">
        <v>215</v>
      </c>
      <c r="F7" s="139" t="s">
        <v>325</v>
      </c>
    </row>
    <row r="8" spans="2:8" ht="43.5">
      <c r="B8" s="165" t="s">
        <v>206</v>
      </c>
      <c r="C8" s="138">
        <v>3</v>
      </c>
      <c r="D8" s="139" t="s">
        <v>305</v>
      </c>
      <c r="E8" s="139" t="s">
        <v>216</v>
      </c>
      <c r="F8" s="139" t="s">
        <v>324</v>
      </c>
    </row>
    <row r="9" spans="2:8">
      <c r="D9" s="198"/>
    </row>
    <row r="13" spans="2:8">
      <c r="B13" s="284" t="s">
        <v>332</v>
      </c>
      <c r="C13" s="284"/>
      <c r="D13" s="284"/>
      <c r="E13" s="284"/>
      <c r="F13" s="284"/>
      <c r="G13" s="284"/>
      <c r="H13" s="284"/>
    </row>
    <row r="14" spans="2:8">
      <c r="B14" s="285" t="s">
        <v>326</v>
      </c>
      <c r="C14" s="285"/>
      <c r="D14" s="285"/>
      <c r="E14" s="285"/>
      <c r="F14" s="285"/>
      <c r="G14" s="285"/>
    </row>
    <row r="16" spans="2:8">
      <c r="B16" s="134" t="s">
        <v>331</v>
      </c>
    </row>
    <row r="19" spans="9:9" ht="18.5">
      <c r="I19" s="169" t="s">
        <v>283</v>
      </c>
    </row>
  </sheetData>
  <sheetProtection algorithmName="SHA-512" hashValue="PjcsggIW9g21pnCi4svQwPvaKGUu0XWwCu/5Yfn8L6i6Ewl38IpdlxbUuOsjpqdPBHpedNYemiXf/GbUREO4mw==" saltValue="uKuIogNLbKZI9yrDiXeAXA==" spinCount="100000" sheet="1" objects="1" scenarios="1"/>
  <mergeCells count="4">
    <mergeCell ref="D4:F4"/>
    <mergeCell ref="C1:E2"/>
    <mergeCell ref="B13:H13"/>
    <mergeCell ref="B14:G14"/>
  </mergeCells>
  <hyperlinks>
    <hyperlink ref="B5" r:id="rId1" xr:uid="{00000000-0004-0000-0400-000000000000}"/>
    <hyperlink ref="I19" location="' Database'!A1" display="' Database'!A1" xr:uid="{00000000-0004-0000-0400-000001000000}"/>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1:FF20"/>
  <sheetViews>
    <sheetView zoomScale="70" zoomScaleNormal="70" workbookViewId="0">
      <pane ySplit="1" topLeftCell="A5" activePane="bottomLeft" state="frozen"/>
      <selection pane="bottomLeft" activeCell="C7" sqref="C7"/>
    </sheetView>
  </sheetViews>
  <sheetFormatPr defaultColWidth="9.08984375" defaultRowHeight="26"/>
  <cols>
    <col min="1" max="1" width="24.36328125" style="238" customWidth="1"/>
    <col min="2" max="2" width="19.6328125" style="224" customWidth="1"/>
    <col min="3" max="3" width="20.08984375" style="224" customWidth="1"/>
    <col min="4" max="5" width="13.90625" style="224" customWidth="1"/>
    <col min="6" max="6" width="20.6328125" style="224" customWidth="1"/>
    <col min="7" max="7" width="18" style="224" customWidth="1"/>
    <col min="8" max="8" width="21.453125" style="224" customWidth="1"/>
    <col min="9" max="9" width="34.08984375" style="224" customWidth="1"/>
    <col min="10" max="10" width="17.54296875" style="224" customWidth="1"/>
    <col min="11" max="11" width="17.453125" style="224" customWidth="1"/>
    <col min="12" max="12" width="30.90625" style="224" customWidth="1"/>
    <col min="13" max="13" width="31.54296875" style="239" bestFit="1" customWidth="1"/>
    <col min="14" max="14" width="26" style="224" customWidth="1"/>
    <col min="15" max="15" width="29.08984375" style="224" customWidth="1"/>
    <col min="16" max="16" width="35.90625" style="240" customWidth="1"/>
    <col min="17" max="17" width="43.6328125" style="224" customWidth="1"/>
    <col min="18" max="18" width="44.08984375" style="224" customWidth="1"/>
    <col min="19" max="19" width="43.90625" style="223" customWidth="1"/>
    <col min="20" max="162" width="9.08984375" style="223"/>
    <col min="163" max="16384" width="9.08984375" style="224"/>
  </cols>
  <sheetData>
    <row r="1" spans="1:162" s="214" customFormat="1" ht="120.75" customHeight="1">
      <c r="A1" s="204" t="s">
        <v>268</v>
      </c>
      <c r="B1" s="205" t="s">
        <v>201</v>
      </c>
      <c r="C1" s="205" t="s">
        <v>207</v>
      </c>
      <c r="D1" s="205" t="s">
        <v>202</v>
      </c>
      <c r="E1" s="206" t="s">
        <v>231</v>
      </c>
      <c r="F1" s="207" t="s">
        <v>138</v>
      </c>
      <c r="G1" s="207" t="s">
        <v>139</v>
      </c>
      <c r="H1" s="207" t="s">
        <v>140</v>
      </c>
      <c r="I1" s="208" t="s">
        <v>233</v>
      </c>
      <c r="J1" s="209" t="s">
        <v>234</v>
      </c>
      <c r="K1" s="209" t="s">
        <v>145</v>
      </c>
      <c r="L1" s="208" t="s">
        <v>144</v>
      </c>
      <c r="M1" s="210" t="s">
        <v>236</v>
      </c>
      <c r="N1" s="210" t="s">
        <v>278</v>
      </c>
      <c r="O1" s="210" t="s">
        <v>235</v>
      </c>
      <c r="P1" s="211" t="s">
        <v>2</v>
      </c>
      <c r="Q1" s="211" t="s">
        <v>143</v>
      </c>
      <c r="R1" s="211" t="s">
        <v>168</v>
      </c>
      <c r="S1" s="212" t="s">
        <v>267</v>
      </c>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row>
    <row r="2" spans="1:162" ht="171.75" customHeight="1">
      <c r="A2" s="215" t="s">
        <v>249</v>
      </c>
      <c r="B2" s="216">
        <v>1</v>
      </c>
      <c r="C2" s="216">
        <v>1</v>
      </c>
      <c r="D2" s="216">
        <v>1</v>
      </c>
      <c r="E2" s="217">
        <f t="shared" ref="E2:E20" si="0">AVERAGE(B2:D2)</f>
        <v>1</v>
      </c>
      <c r="F2" s="218" t="s">
        <v>210</v>
      </c>
      <c r="G2" s="243" t="s">
        <v>161</v>
      </c>
      <c r="H2" s="216" t="s">
        <v>141</v>
      </c>
      <c r="I2" s="218" t="s">
        <v>142</v>
      </c>
      <c r="J2" s="216">
        <v>4.48E-2</v>
      </c>
      <c r="K2" s="216" t="s">
        <v>157</v>
      </c>
      <c r="L2" s="219" t="s">
        <v>211</v>
      </c>
      <c r="M2" s="218" t="s">
        <v>289</v>
      </c>
      <c r="N2" s="220">
        <f>1/J2</f>
        <v>22.321428571428573</v>
      </c>
      <c r="O2" s="216" t="s">
        <v>146</v>
      </c>
      <c r="P2" s="218" t="s">
        <v>212</v>
      </c>
      <c r="Q2" s="221" t="s">
        <v>213</v>
      </c>
      <c r="R2" s="222" t="s">
        <v>222</v>
      </c>
      <c r="S2" s="222" t="s">
        <v>320</v>
      </c>
    </row>
    <row r="3" spans="1:162" ht="148.5" customHeight="1">
      <c r="A3" s="215" t="s">
        <v>250</v>
      </c>
      <c r="B3" s="216">
        <v>1</v>
      </c>
      <c r="C3" s="216">
        <v>1</v>
      </c>
      <c r="D3" s="216">
        <v>1</v>
      </c>
      <c r="E3" s="217">
        <f t="shared" si="0"/>
        <v>1</v>
      </c>
      <c r="F3" s="218" t="s">
        <v>210</v>
      </c>
      <c r="G3" s="243" t="s">
        <v>161</v>
      </c>
      <c r="H3" s="216" t="s">
        <v>141</v>
      </c>
      <c r="I3" s="218" t="s">
        <v>147</v>
      </c>
      <c r="J3" s="216">
        <v>0.12</v>
      </c>
      <c r="K3" s="216" t="s">
        <v>157</v>
      </c>
      <c r="L3" s="219" t="s">
        <v>401</v>
      </c>
      <c r="M3" s="218" t="s">
        <v>289</v>
      </c>
      <c r="N3" s="220">
        <f>1/J3</f>
        <v>8.3333333333333339</v>
      </c>
      <c r="O3" s="216" t="s">
        <v>397</v>
      </c>
      <c r="P3" s="218" t="s">
        <v>400</v>
      </c>
      <c r="Q3" s="221" t="s">
        <v>399</v>
      </c>
      <c r="R3" s="218" t="s">
        <v>402</v>
      </c>
      <c r="S3" s="222" t="s">
        <v>398</v>
      </c>
    </row>
    <row r="4" spans="1:162" ht="198" customHeight="1">
      <c r="A4" s="215" t="s">
        <v>251</v>
      </c>
      <c r="B4" s="216">
        <v>3</v>
      </c>
      <c r="C4" s="216">
        <v>1</v>
      </c>
      <c r="D4" s="216">
        <v>2</v>
      </c>
      <c r="E4" s="217">
        <f t="shared" si="0"/>
        <v>2</v>
      </c>
      <c r="F4" s="218" t="s">
        <v>210</v>
      </c>
      <c r="G4" s="243" t="s">
        <v>161</v>
      </c>
      <c r="H4" s="216" t="s">
        <v>150</v>
      </c>
      <c r="I4" s="218" t="s">
        <v>393</v>
      </c>
      <c r="J4" s="216">
        <v>7.5</v>
      </c>
      <c r="K4" s="216" t="s">
        <v>157</v>
      </c>
      <c r="L4" s="219" t="s">
        <v>394</v>
      </c>
      <c r="M4" s="218" t="s">
        <v>290</v>
      </c>
      <c r="N4" s="225">
        <f>1/J4</f>
        <v>0.13333333333333333</v>
      </c>
      <c r="O4" s="216" t="s">
        <v>395</v>
      </c>
      <c r="P4" s="218" t="s">
        <v>152</v>
      </c>
      <c r="Q4" s="222" t="s">
        <v>196</v>
      </c>
      <c r="R4" s="219" t="s">
        <v>396</v>
      </c>
      <c r="S4" s="222" t="s">
        <v>292</v>
      </c>
    </row>
    <row r="5" spans="1:162" ht="148.5" customHeight="1">
      <c r="A5" s="215" t="s">
        <v>252</v>
      </c>
      <c r="B5" s="216">
        <v>1</v>
      </c>
      <c r="C5" s="216">
        <v>1</v>
      </c>
      <c r="D5" s="216">
        <v>2</v>
      </c>
      <c r="E5" s="217">
        <f t="shared" si="0"/>
        <v>1.3333333333333333</v>
      </c>
      <c r="F5" s="218" t="s">
        <v>210</v>
      </c>
      <c r="G5" s="243" t="s">
        <v>161</v>
      </c>
      <c r="H5" s="216" t="s">
        <v>154</v>
      </c>
      <c r="I5" s="218" t="s">
        <v>153</v>
      </c>
      <c r="J5" s="216">
        <v>88.3</v>
      </c>
      <c r="K5" s="216" t="s">
        <v>157</v>
      </c>
      <c r="L5" s="219" t="s">
        <v>218</v>
      </c>
      <c r="M5" s="218" t="s">
        <v>300</v>
      </c>
      <c r="N5" s="225">
        <f>1/J5</f>
        <v>1.1325028312570783E-2</v>
      </c>
      <c r="O5" s="218" t="s">
        <v>279</v>
      </c>
      <c r="P5" s="226" t="s">
        <v>12</v>
      </c>
      <c r="Q5" s="221" t="s">
        <v>219</v>
      </c>
      <c r="R5" s="219" t="s">
        <v>220</v>
      </c>
      <c r="S5" s="222" t="s">
        <v>321</v>
      </c>
    </row>
    <row r="6" spans="1:162" ht="123.75" customHeight="1">
      <c r="A6" s="215" t="s">
        <v>253</v>
      </c>
      <c r="B6" s="216">
        <v>1</v>
      </c>
      <c r="C6" s="216">
        <v>3</v>
      </c>
      <c r="D6" s="216">
        <v>3</v>
      </c>
      <c r="E6" s="217">
        <f t="shared" si="0"/>
        <v>2.3333333333333335</v>
      </c>
      <c r="F6" s="218" t="s">
        <v>210</v>
      </c>
      <c r="G6" s="243" t="s">
        <v>161</v>
      </c>
      <c r="H6" s="216" t="s">
        <v>154</v>
      </c>
      <c r="I6" s="218" t="s">
        <v>155</v>
      </c>
      <c r="J6" s="216">
        <v>8000</v>
      </c>
      <c r="K6" s="216" t="s">
        <v>157</v>
      </c>
      <c r="L6" s="219" t="s">
        <v>403</v>
      </c>
      <c r="M6" s="218" t="s">
        <v>404</v>
      </c>
      <c r="N6" s="229">
        <f>1000000/J6</f>
        <v>125</v>
      </c>
      <c r="O6" s="218" t="s">
        <v>232</v>
      </c>
      <c r="P6" s="226" t="s">
        <v>42</v>
      </c>
      <c r="Q6" s="219" t="s">
        <v>350</v>
      </c>
      <c r="R6" s="222" t="s">
        <v>351</v>
      </c>
      <c r="S6" s="222" t="s">
        <v>360</v>
      </c>
    </row>
    <row r="7" spans="1:162" ht="157.5" customHeight="1">
      <c r="A7" s="215" t="s">
        <v>254</v>
      </c>
      <c r="B7" s="216">
        <v>1</v>
      </c>
      <c r="C7" s="216">
        <v>3</v>
      </c>
      <c r="D7" s="216">
        <v>2</v>
      </c>
      <c r="E7" s="217">
        <f t="shared" si="0"/>
        <v>2</v>
      </c>
      <c r="F7" s="218" t="s">
        <v>210</v>
      </c>
      <c r="G7" s="243" t="s">
        <v>161</v>
      </c>
      <c r="H7" s="216" t="s">
        <v>188</v>
      </c>
      <c r="I7" s="218" t="s">
        <v>337</v>
      </c>
      <c r="J7" s="216">
        <f>1795857/21</f>
        <v>85517</v>
      </c>
      <c r="K7" s="216" t="s">
        <v>157</v>
      </c>
      <c r="L7" s="219" t="s">
        <v>335</v>
      </c>
      <c r="M7" s="218" t="s">
        <v>291</v>
      </c>
      <c r="N7" s="227">
        <f>1/J7</f>
        <v>1.1693581393173288E-5</v>
      </c>
      <c r="O7" s="218" t="s">
        <v>191</v>
      </c>
      <c r="P7" s="218" t="s">
        <v>225</v>
      </c>
      <c r="Q7" s="228" t="s">
        <v>336</v>
      </c>
      <c r="R7" s="219" t="s">
        <v>192</v>
      </c>
      <c r="S7" s="222" t="s">
        <v>349</v>
      </c>
    </row>
    <row r="8" spans="1:162" ht="91.5" customHeight="1">
      <c r="A8" s="215" t="s">
        <v>255</v>
      </c>
      <c r="B8" s="216">
        <v>2</v>
      </c>
      <c r="C8" s="216">
        <v>1</v>
      </c>
      <c r="D8" s="216">
        <v>1</v>
      </c>
      <c r="E8" s="217">
        <f t="shared" si="0"/>
        <v>1.3333333333333333</v>
      </c>
      <c r="F8" s="218" t="s">
        <v>94</v>
      </c>
      <c r="G8" s="243" t="s">
        <v>160</v>
      </c>
      <c r="H8" s="216" t="s">
        <v>154</v>
      </c>
      <c r="I8" s="218" t="s">
        <v>158</v>
      </c>
      <c r="J8" s="216">
        <v>0.24457999999999999</v>
      </c>
      <c r="K8" s="216" t="s">
        <v>156</v>
      </c>
      <c r="L8" s="219" t="s">
        <v>169</v>
      </c>
      <c r="M8" s="218" t="s">
        <v>237</v>
      </c>
      <c r="N8" s="229">
        <f>1/J8</f>
        <v>4.0886417532095836</v>
      </c>
      <c r="O8" s="218" t="s">
        <v>282</v>
      </c>
      <c r="P8" s="218" t="s">
        <v>159</v>
      </c>
      <c r="Q8" s="222" t="s">
        <v>197</v>
      </c>
      <c r="R8" s="230"/>
      <c r="S8" s="219" t="s">
        <v>361</v>
      </c>
    </row>
    <row r="9" spans="1:162" ht="174">
      <c r="A9" s="215" t="s">
        <v>256</v>
      </c>
      <c r="B9" s="216">
        <v>3</v>
      </c>
      <c r="C9" s="216">
        <v>1</v>
      </c>
      <c r="D9" s="216">
        <v>1</v>
      </c>
      <c r="E9" s="217">
        <f t="shared" si="0"/>
        <v>1.6666666666666667</v>
      </c>
      <c r="F9" s="218" t="s">
        <v>94</v>
      </c>
      <c r="G9" s="243" t="s">
        <v>160</v>
      </c>
      <c r="H9" s="216" t="s">
        <v>150</v>
      </c>
      <c r="I9" s="218" t="s">
        <v>162</v>
      </c>
      <c r="J9" s="216">
        <v>2500</v>
      </c>
      <c r="K9" s="216" t="s">
        <v>156</v>
      </c>
      <c r="L9" s="219" t="s">
        <v>285</v>
      </c>
      <c r="M9" s="218" t="s">
        <v>284</v>
      </c>
      <c r="N9" s="216">
        <f>10000/J9</f>
        <v>4</v>
      </c>
      <c r="O9" s="218" t="s">
        <v>239</v>
      </c>
      <c r="P9" s="226" t="s">
        <v>25</v>
      </c>
      <c r="Q9" s="222" t="s">
        <v>198</v>
      </c>
      <c r="R9" s="221" t="s">
        <v>163</v>
      </c>
      <c r="S9" s="219" t="s">
        <v>362</v>
      </c>
    </row>
    <row r="10" spans="1:162" ht="213" customHeight="1">
      <c r="A10" s="215" t="s">
        <v>257</v>
      </c>
      <c r="B10" s="216">
        <v>2</v>
      </c>
      <c r="C10" s="216">
        <v>1</v>
      </c>
      <c r="D10" s="216">
        <v>2</v>
      </c>
      <c r="E10" s="217">
        <f t="shared" si="0"/>
        <v>1.6666666666666667</v>
      </c>
      <c r="F10" s="218" t="s">
        <v>94</v>
      </c>
      <c r="G10" s="243" t="s">
        <v>160</v>
      </c>
      <c r="H10" s="216" t="s">
        <v>141</v>
      </c>
      <c r="I10" s="218" t="s">
        <v>164</v>
      </c>
      <c r="J10" s="216">
        <v>0.17499999999999999</v>
      </c>
      <c r="K10" s="216" t="s">
        <v>156</v>
      </c>
      <c r="L10" s="219" t="s">
        <v>170</v>
      </c>
      <c r="M10" s="218" t="s">
        <v>240</v>
      </c>
      <c r="N10" s="220">
        <f t="shared" ref="N10:N18" si="1">1/J10</f>
        <v>5.7142857142857144</v>
      </c>
      <c r="O10" s="218" t="s">
        <v>241</v>
      </c>
      <c r="P10" s="226" t="s">
        <v>48</v>
      </c>
      <c r="Q10" s="222" t="s">
        <v>199</v>
      </c>
      <c r="R10" s="221" t="s">
        <v>165</v>
      </c>
      <c r="S10" s="219" t="s">
        <v>363</v>
      </c>
    </row>
    <row r="11" spans="1:162" ht="109.5" customHeight="1">
      <c r="A11" s="215" t="s">
        <v>258</v>
      </c>
      <c r="B11" s="216">
        <v>2</v>
      </c>
      <c r="C11" s="216">
        <v>1</v>
      </c>
      <c r="D11" s="216">
        <v>2</v>
      </c>
      <c r="E11" s="217">
        <f t="shared" si="0"/>
        <v>1.6666666666666667</v>
      </c>
      <c r="F11" s="218" t="s">
        <v>94</v>
      </c>
      <c r="G11" s="243" t="s">
        <v>160</v>
      </c>
      <c r="H11" s="216" t="s">
        <v>150</v>
      </c>
      <c r="I11" s="218" t="s">
        <v>167</v>
      </c>
      <c r="J11" s="216">
        <v>1.7500000000000002E-2</v>
      </c>
      <c r="K11" s="216" t="s">
        <v>156</v>
      </c>
      <c r="L11" s="219" t="s">
        <v>171</v>
      </c>
      <c r="M11" s="218" t="s">
        <v>238</v>
      </c>
      <c r="N11" s="229">
        <f t="shared" si="1"/>
        <v>57.142857142857139</v>
      </c>
      <c r="O11" s="218" t="s">
        <v>242</v>
      </c>
      <c r="P11" s="226" t="s">
        <v>48</v>
      </c>
      <c r="Q11" s="222" t="s">
        <v>199</v>
      </c>
      <c r="R11" s="221" t="s">
        <v>348</v>
      </c>
      <c r="S11" s="219" t="s">
        <v>363</v>
      </c>
    </row>
    <row r="12" spans="1:162" ht="109.5" customHeight="1">
      <c r="A12" s="215" t="s">
        <v>259</v>
      </c>
      <c r="B12" s="216">
        <v>1</v>
      </c>
      <c r="C12" s="216">
        <v>1</v>
      </c>
      <c r="D12" s="216">
        <v>1</v>
      </c>
      <c r="E12" s="217">
        <f t="shared" si="0"/>
        <v>1</v>
      </c>
      <c r="F12" s="218" t="s">
        <v>94</v>
      </c>
      <c r="G12" s="243" t="s">
        <v>160</v>
      </c>
      <c r="H12" s="216" t="s">
        <v>188</v>
      </c>
      <c r="I12" s="218" t="s">
        <v>189</v>
      </c>
      <c r="J12" s="216">
        <v>2500</v>
      </c>
      <c r="K12" s="216" t="s">
        <v>156</v>
      </c>
      <c r="L12" s="219" t="s">
        <v>277</v>
      </c>
      <c r="M12" s="218" t="s">
        <v>243</v>
      </c>
      <c r="N12" s="231">
        <f t="shared" si="1"/>
        <v>4.0000000000000002E-4</v>
      </c>
      <c r="O12" s="218" t="s">
        <v>190</v>
      </c>
      <c r="P12" s="232" t="s">
        <v>294</v>
      </c>
      <c r="Q12" s="233" t="s">
        <v>295</v>
      </c>
      <c r="R12" s="234" t="s">
        <v>296</v>
      </c>
      <c r="S12" s="219" t="s">
        <v>322</v>
      </c>
    </row>
    <row r="13" spans="1:162" ht="156" customHeight="1">
      <c r="A13" s="215" t="s">
        <v>338</v>
      </c>
      <c r="B13" s="216">
        <v>1</v>
      </c>
      <c r="C13" s="216">
        <v>1</v>
      </c>
      <c r="D13" s="216">
        <v>2</v>
      </c>
      <c r="E13" s="217">
        <f t="shared" si="0"/>
        <v>1.3333333333333333</v>
      </c>
      <c r="F13" s="218" t="s">
        <v>94</v>
      </c>
      <c r="G13" s="243" t="s">
        <v>339</v>
      </c>
      <c r="H13" s="216" t="s">
        <v>154</v>
      </c>
      <c r="I13" s="218" t="s">
        <v>342</v>
      </c>
      <c r="J13" s="216">
        <f>83/1000</f>
        <v>8.3000000000000004E-2</v>
      </c>
      <c r="K13" s="216" t="s">
        <v>156</v>
      </c>
      <c r="L13" s="219" t="s">
        <v>343</v>
      </c>
      <c r="M13" s="218" t="s">
        <v>341</v>
      </c>
      <c r="N13" s="231">
        <f>1/J13</f>
        <v>12.048192771084336</v>
      </c>
      <c r="O13" s="218" t="s">
        <v>340</v>
      </c>
      <c r="P13" s="232" t="s">
        <v>344</v>
      </c>
      <c r="Q13" s="233" t="s">
        <v>345</v>
      </c>
      <c r="R13" s="221" t="s">
        <v>346</v>
      </c>
      <c r="S13" s="219" t="s">
        <v>347</v>
      </c>
    </row>
    <row r="14" spans="1:162" ht="137.25" customHeight="1">
      <c r="A14" s="215" t="s">
        <v>260</v>
      </c>
      <c r="B14" s="216">
        <v>1</v>
      </c>
      <c r="C14" s="216">
        <v>2</v>
      </c>
      <c r="D14" s="216">
        <v>2</v>
      </c>
      <c r="E14" s="217">
        <f t="shared" si="0"/>
        <v>1.6666666666666667</v>
      </c>
      <c r="F14" s="218" t="s">
        <v>29</v>
      </c>
      <c r="G14" s="243" t="s">
        <v>172</v>
      </c>
      <c r="H14" s="216" t="s">
        <v>154</v>
      </c>
      <c r="I14" s="218" t="s">
        <v>173</v>
      </c>
      <c r="J14" s="216">
        <v>5.9999999999999995E-4</v>
      </c>
      <c r="K14" s="216" t="s">
        <v>174</v>
      </c>
      <c r="L14" s="219" t="s">
        <v>176</v>
      </c>
      <c r="M14" s="218" t="s">
        <v>276</v>
      </c>
      <c r="N14" s="229">
        <f t="shared" si="1"/>
        <v>1666.6666666666667</v>
      </c>
      <c r="O14" s="218" t="s">
        <v>175</v>
      </c>
      <c r="P14" s="226" t="s">
        <v>28</v>
      </c>
      <c r="Q14" s="222" t="s">
        <v>200</v>
      </c>
      <c r="R14" s="221" t="s">
        <v>177</v>
      </c>
      <c r="S14" s="214" t="s">
        <v>293</v>
      </c>
    </row>
    <row r="15" spans="1:162" ht="175.5" customHeight="1">
      <c r="A15" s="215" t="s">
        <v>261</v>
      </c>
      <c r="B15" s="216">
        <v>1</v>
      </c>
      <c r="C15" s="216">
        <v>2</v>
      </c>
      <c r="D15" s="216">
        <v>1</v>
      </c>
      <c r="E15" s="217">
        <f t="shared" si="0"/>
        <v>1.3333333333333333</v>
      </c>
      <c r="F15" s="218" t="s">
        <v>87</v>
      </c>
      <c r="G15" s="243" t="s">
        <v>178</v>
      </c>
      <c r="H15" s="216" t="s">
        <v>141</v>
      </c>
      <c r="I15" s="218" t="s">
        <v>179</v>
      </c>
      <c r="J15" s="216">
        <v>1.0499999999999999E-3</v>
      </c>
      <c r="K15" s="216" t="s">
        <v>280</v>
      </c>
      <c r="L15" s="219" t="s">
        <v>221</v>
      </c>
      <c r="M15" s="218" t="s">
        <v>275</v>
      </c>
      <c r="N15" s="229">
        <f t="shared" si="1"/>
        <v>952.38095238095241</v>
      </c>
      <c r="O15" s="216" t="s">
        <v>299</v>
      </c>
      <c r="P15" s="226" t="s">
        <v>297</v>
      </c>
      <c r="Q15" s="221" t="s">
        <v>213</v>
      </c>
      <c r="R15" s="221" t="s">
        <v>223</v>
      </c>
      <c r="S15" s="219" t="s">
        <v>320</v>
      </c>
    </row>
    <row r="16" spans="1:162" ht="183.75" customHeight="1">
      <c r="A16" s="215" t="s">
        <v>262</v>
      </c>
      <c r="B16" s="216">
        <v>3</v>
      </c>
      <c r="C16" s="216">
        <v>1</v>
      </c>
      <c r="D16" s="216">
        <v>1</v>
      </c>
      <c r="E16" s="217">
        <f t="shared" si="0"/>
        <v>1.6666666666666667</v>
      </c>
      <c r="F16" s="218" t="s">
        <v>87</v>
      </c>
      <c r="G16" s="243" t="s">
        <v>178</v>
      </c>
      <c r="H16" s="216" t="s">
        <v>154</v>
      </c>
      <c r="I16" s="218" t="s">
        <v>180</v>
      </c>
      <c r="J16" s="216">
        <v>10.8</v>
      </c>
      <c r="K16" s="216" t="s">
        <v>280</v>
      </c>
      <c r="L16" s="219" t="s">
        <v>274</v>
      </c>
      <c r="M16" s="218" t="s">
        <v>273</v>
      </c>
      <c r="N16" s="235">
        <f t="shared" si="1"/>
        <v>9.2592592592592587E-2</v>
      </c>
      <c r="O16" s="218" t="s">
        <v>301</v>
      </c>
      <c r="P16" s="218" t="s">
        <v>181</v>
      </c>
      <c r="Q16" s="222" t="s">
        <v>199</v>
      </c>
      <c r="R16" s="221" t="s">
        <v>182</v>
      </c>
      <c r="S16" s="219" t="s">
        <v>323</v>
      </c>
    </row>
    <row r="17" spans="1:19" ht="182.25" customHeight="1">
      <c r="A17" s="215" t="s">
        <v>263</v>
      </c>
      <c r="B17" s="216">
        <v>3</v>
      </c>
      <c r="C17" s="216">
        <v>1</v>
      </c>
      <c r="D17" s="216">
        <v>1</v>
      </c>
      <c r="E17" s="217">
        <f t="shared" si="0"/>
        <v>1.6666666666666667</v>
      </c>
      <c r="F17" s="218" t="s">
        <v>87</v>
      </c>
      <c r="G17" s="243" t="s">
        <v>178</v>
      </c>
      <c r="H17" s="216" t="s">
        <v>154</v>
      </c>
      <c r="I17" s="218" t="s">
        <v>183</v>
      </c>
      <c r="J17" s="216">
        <v>0.94</v>
      </c>
      <c r="K17" s="216" t="s">
        <v>280</v>
      </c>
      <c r="L17" s="219" t="s">
        <v>184</v>
      </c>
      <c r="M17" s="218" t="s">
        <v>273</v>
      </c>
      <c r="N17" s="235">
        <f>1/J17</f>
        <v>1.0638297872340425</v>
      </c>
      <c r="O17" s="218" t="s">
        <v>302</v>
      </c>
      <c r="P17" s="218" t="s">
        <v>181</v>
      </c>
      <c r="Q17" s="222" t="s">
        <v>199</v>
      </c>
      <c r="R17" s="221" t="s">
        <v>182</v>
      </c>
      <c r="S17" s="219" t="s">
        <v>323</v>
      </c>
    </row>
    <row r="18" spans="1:19" ht="174.75" customHeight="1">
      <c r="A18" s="215" t="s">
        <v>264</v>
      </c>
      <c r="B18" s="216">
        <v>1</v>
      </c>
      <c r="C18" s="216">
        <v>3</v>
      </c>
      <c r="D18" s="216">
        <v>1</v>
      </c>
      <c r="E18" s="217">
        <f t="shared" si="0"/>
        <v>1.6666666666666667</v>
      </c>
      <c r="F18" s="216" t="s">
        <v>88</v>
      </c>
      <c r="G18" s="243" t="s">
        <v>185</v>
      </c>
      <c r="H18" s="216" t="s">
        <v>141</v>
      </c>
      <c r="I18" s="218" t="s">
        <v>224</v>
      </c>
      <c r="J18" s="216">
        <v>13.1</v>
      </c>
      <c r="K18" s="216" t="s">
        <v>186</v>
      </c>
      <c r="L18" s="219" t="s">
        <v>195</v>
      </c>
      <c r="M18" s="218" t="s">
        <v>272</v>
      </c>
      <c r="N18" s="235">
        <f t="shared" si="1"/>
        <v>7.6335877862595422E-2</v>
      </c>
      <c r="O18" s="218" t="s">
        <v>187</v>
      </c>
      <c r="P18" s="218" t="s">
        <v>226</v>
      </c>
      <c r="Q18" s="221" t="s">
        <v>227</v>
      </c>
      <c r="R18" s="221" t="s">
        <v>228</v>
      </c>
      <c r="S18" s="219" t="s">
        <v>320</v>
      </c>
    </row>
    <row r="19" spans="1:19" ht="159.75" customHeight="1">
      <c r="A19" s="215" t="s">
        <v>247</v>
      </c>
      <c r="B19" s="216">
        <v>1</v>
      </c>
      <c r="C19" s="216">
        <v>1</v>
      </c>
      <c r="D19" s="216">
        <v>2</v>
      </c>
      <c r="E19" s="217">
        <f t="shared" si="0"/>
        <v>1.3333333333333333</v>
      </c>
      <c r="F19" s="216" t="s">
        <v>96</v>
      </c>
      <c r="G19" s="243" t="s">
        <v>185</v>
      </c>
      <c r="H19" s="216" t="s">
        <v>188</v>
      </c>
      <c r="I19" s="218" t="s">
        <v>354</v>
      </c>
      <c r="J19" s="229">
        <v>36000</v>
      </c>
      <c r="K19" s="216" t="s">
        <v>97</v>
      </c>
      <c r="L19" s="219" t="s">
        <v>355</v>
      </c>
      <c r="M19" s="218" t="s">
        <v>303</v>
      </c>
      <c r="N19" s="236">
        <f>1/(J19/120)</f>
        <v>3.3333333333333335E-3</v>
      </c>
      <c r="O19" s="218" t="s">
        <v>356</v>
      </c>
      <c r="P19" s="226" t="s">
        <v>352</v>
      </c>
      <c r="Q19" s="237" t="s">
        <v>353</v>
      </c>
      <c r="R19" s="219" t="s">
        <v>357</v>
      </c>
      <c r="S19" s="214" t="s">
        <v>358</v>
      </c>
    </row>
    <row r="20" spans="1:19" ht="141" customHeight="1">
      <c r="A20" s="215" t="s">
        <v>248</v>
      </c>
      <c r="B20" s="216">
        <v>1</v>
      </c>
      <c r="C20" s="216">
        <v>1</v>
      </c>
      <c r="D20" s="216">
        <v>2</v>
      </c>
      <c r="E20" s="217">
        <f t="shared" si="0"/>
        <v>1.3333333333333333</v>
      </c>
      <c r="F20" s="216" t="s">
        <v>96</v>
      </c>
      <c r="G20" s="243" t="s">
        <v>185</v>
      </c>
      <c r="H20" s="216" t="s">
        <v>154</v>
      </c>
      <c r="I20" s="218" t="s">
        <v>194</v>
      </c>
      <c r="J20" s="216">
        <v>30800</v>
      </c>
      <c r="K20" s="216" t="s">
        <v>97</v>
      </c>
      <c r="L20" s="219" t="s">
        <v>271</v>
      </c>
      <c r="M20" s="218" t="s">
        <v>270</v>
      </c>
      <c r="N20" s="236">
        <f>1/(J20/100)</f>
        <v>3.246753246753247E-3</v>
      </c>
      <c r="O20" s="218" t="s">
        <v>304</v>
      </c>
      <c r="P20" s="226" t="s">
        <v>108</v>
      </c>
      <c r="Q20" s="237" t="s">
        <v>328</v>
      </c>
      <c r="R20" s="221" t="s">
        <v>327</v>
      </c>
      <c r="S20" s="214" t="s">
        <v>359</v>
      </c>
    </row>
  </sheetData>
  <sheetProtection algorithmName="SHA-512" hashValue="JFY6ARyShogUY3oUK8QPaHRxkYKBpILINNxevfqtxOkJs8qRGlrjcV1+4G4dnCKHiSiUGKnsZM/BgcT0SOrG2A==" saltValue="W15ZJ0FwZizPvcpDSqQ95g==" spinCount="100000" sheet="1" objects="1" scenarios="1"/>
  <phoneticPr fontId="20" type="noConversion"/>
  <hyperlinks>
    <hyperlink ref="P5" r:id="rId1" xr:uid="{00000000-0004-0000-0500-000000000000}"/>
    <hyperlink ref="P6" r:id="rId2" xr:uid="{00000000-0004-0000-0500-000001000000}"/>
    <hyperlink ref="P9" r:id="rId3" display="http://bur.regione.emilia-romagna.it/bur/area-bollettini/bollettini-in-lavorazione/novembre-periodico-parte-seconda-1a-quindicina.2016-10-28.9510955031/definizione-dei-fabbisogni-irrigui-per-coltura-ai-sensi-del-d-m-31-luglio-2015-approvazione-delle-linee-guida-per-la-regolamentazione-da-parte-delle-regioni-delle-modalita-di-quantificazione-dei-volumi-idrici-ad-uso-irriguo/allegato-1-alla-delibera-n-141.2016-10-28.1477661065" xr:uid="{00000000-0004-0000-0500-000002000000}"/>
    <hyperlink ref="P10" r:id="rId4" xr:uid="{00000000-0004-0000-0500-000003000000}"/>
    <hyperlink ref="P11" r:id="rId5" xr:uid="{00000000-0004-0000-0500-000004000000}"/>
    <hyperlink ref="P14" r:id="rId6" xr:uid="{00000000-0004-0000-0500-000005000000}"/>
    <hyperlink ref="P20" r:id="rId7" xr:uid="{00000000-0004-0000-0500-000006000000}"/>
    <hyperlink ref="P12" r:id="rId8" xr:uid="{00000000-0004-0000-0500-000007000000}"/>
    <hyperlink ref="P13" r:id="rId9" xr:uid="{00000000-0004-0000-0500-000008000000}"/>
    <hyperlink ref="P19" r:id="rId10" xr:uid="{00000000-0004-0000-0500-000009000000}"/>
    <hyperlink ref="G2:G20" location="SDGs!A1" display="12; 13" xr:uid="{00000000-0004-0000-0500-00000A000000}"/>
  </hyperlinks>
  <pageMargins left="0.7" right="0.7" top="0.75" bottom="0.75" header="0.3" footer="0.3"/>
  <pageSetup paperSize="9" orientation="portrait" horizontalDpi="360" verticalDpi="360" r:id="rId11"/>
  <ignoredErrors>
    <ignoredError sqref="N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1"/>
  <dimension ref="A1:O34"/>
  <sheetViews>
    <sheetView zoomScale="85" zoomScaleNormal="85" workbookViewId="0">
      <selection sqref="A1:L2"/>
    </sheetView>
  </sheetViews>
  <sheetFormatPr defaultColWidth="9.08984375" defaultRowHeight="14.5"/>
  <cols>
    <col min="1" max="1" width="9.08984375" style="133" customWidth="1"/>
    <col min="2" max="2" width="22.6328125" style="133" customWidth="1"/>
    <col min="3" max="3" width="21.90625" style="133" customWidth="1"/>
    <col min="4" max="4" width="26" style="133" customWidth="1"/>
    <col min="5" max="5" width="29.453125" style="133" customWidth="1"/>
    <col min="6" max="6" width="17.453125" style="133" customWidth="1"/>
    <col min="7" max="7" width="18.6328125" style="133" customWidth="1"/>
    <col min="8" max="8" width="24.54296875" style="133" customWidth="1"/>
    <col min="9" max="9" width="34.6328125" style="133" customWidth="1"/>
    <col min="10" max="10" width="10.90625" style="133" customWidth="1"/>
    <col min="11" max="16384" width="9.08984375" style="133"/>
  </cols>
  <sheetData>
    <row r="1" spans="1:15" s="247" customFormat="1" ht="15" customHeight="1">
      <c r="A1" s="297" t="s">
        <v>364</v>
      </c>
      <c r="B1" s="297"/>
      <c r="C1" s="297"/>
      <c r="D1" s="297"/>
      <c r="E1" s="297"/>
      <c r="F1" s="297"/>
      <c r="G1" s="297"/>
      <c r="H1" s="297"/>
      <c r="I1" s="297"/>
      <c r="J1" s="297"/>
      <c r="K1" s="297"/>
      <c r="L1" s="297"/>
      <c r="M1" s="246"/>
      <c r="N1" s="246"/>
      <c r="O1" s="246"/>
    </row>
    <row r="2" spans="1:15" s="154" customFormat="1" ht="29.25" customHeight="1" thickBot="1">
      <c r="A2" s="271"/>
      <c r="B2" s="271"/>
      <c r="C2" s="271"/>
      <c r="D2" s="271"/>
      <c r="E2" s="271"/>
      <c r="F2" s="271"/>
      <c r="G2" s="271"/>
      <c r="H2" s="271"/>
      <c r="I2" s="271"/>
      <c r="J2" s="271"/>
      <c r="K2" s="271"/>
      <c r="L2" s="271"/>
      <c r="M2" s="155"/>
      <c r="N2" s="155"/>
      <c r="O2" s="155"/>
    </row>
    <row r="3" spans="1:15" ht="144" customHeight="1" thickTop="1">
      <c r="B3" s="301" t="s">
        <v>391</v>
      </c>
      <c r="C3" s="301"/>
      <c r="D3" s="301"/>
      <c r="E3" s="301"/>
      <c r="F3" s="301"/>
      <c r="G3" s="301"/>
      <c r="H3" s="301"/>
      <c r="I3" s="301"/>
      <c r="J3" s="301"/>
      <c r="K3" s="248"/>
    </row>
    <row r="4" spans="1:15" ht="19.5" customHeight="1">
      <c r="B4" s="250"/>
      <c r="C4" s="250"/>
      <c r="D4" s="305" t="s">
        <v>384</v>
      </c>
      <c r="E4" s="305"/>
      <c r="F4" s="302" t="s">
        <v>383</v>
      </c>
      <c r="G4" s="302"/>
      <c r="H4" s="302"/>
      <c r="I4" s="302"/>
      <c r="J4" s="250"/>
    </row>
    <row r="5" spans="1:15" ht="19.5" customHeight="1">
      <c r="B5" s="251"/>
      <c r="C5" s="251"/>
      <c r="D5" s="252"/>
      <c r="E5" s="253"/>
      <c r="F5" s="253"/>
      <c r="G5" s="254"/>
      <c r="H5" s="254"/>
      <c r="I5" s="254"/>
      <c r="J5" s="250"/>
    </row>
    <row r="6" spans="1:15" ht="19.5" customHeight="1" thickBot="1"/>
    <row r="7" spans="1:15" ht="19.5" customHeight="1">
      <c r="B7" s="294"/>
      <c r="C7" s="295"/>
      <c r="D7" s="295"/>
      <c r="E7" s="295"/>
      <c r="F7" s="295"/>
      <c r="G7" s="295"/>
      <c r="H7" s="295"/>
      <c r="I7" s="295"/>
      <c r="J7" s="296"/>
    </row>
    <row r="8" spans="1:15" ht="19.5" customHeight="1">
      <c r="B8" s="298" t="s">
        <v>387</v>
      </c>
      <c r="C8" s="299"/>
      <c r="D8" s="299"/>
      <c r="E8" s="299"/>
      <c r="F8" s="299"/>
      <c r="G8" s="299"/>
      <c r="H8" s="299"/>
      <c r="I8" s="299"/>
      <c r="J8" s="300"/>
    </row>
    <row r="9" spans="1:15" ht="15" customHeight="1">
      <c r="B9" s="255"/>
      <c r="C9" s="256"/>
      <c r="D9" s="256"/>
      <c r="E9" s="256"/>
      <c r="F9" s="256"/>
      <c r="G9" s="256"/>
      <c r="H9" s="256"/>
      <c r="I9" s="256"/>
      <c r="J9" s="257"/>
    </row>
    <row r="10" spans="1:15" ht="15" customHeight="1">
      <c r="B10" s="255"/>
      <c r="C10" s="256"/>
      <c r="D10" s="258"/>
      <c r="E10" s="258"/>
      <c r="F10" s="256"/>
      <c r="G10" s="256"/>
      <c r="H10" s="256"/>
      <c r="I10" s="256"/>
      <c r="J10" s="257"/>
    </row>
    <row r="11" spans="1:15" ht="15" customHeight="1">
      <c r="B11" s="255"/>
      <c r="C11" s="306" t="s">
        <v>365</v>
      </c>
      <c r="D11" s="306"/>
      <c r="E11" s="306"/>
      <c r="F11" s="259"/>
      <c r="G11" s="291" t="s">
        <v>368</v>
      </c>
      <c r="H11" s="291"/>
      <c r="I11" s="291"/>
      <c r="J11" s="260"/>
      <c r="K11" s="137"/>
    </row>
    <row r="12" spans="1:15">
      <c r="B12" s="255"/>
      <c r="C12" s="287" t="s">
        <v>386</v>
      </c>
      <c r="D12" s="287"/>
      <c r="E12" s="287"/>
      <c r="F12" s="261"/>
      <c r="G12" s="303" t="s">
        <v>385</v>
      </c>
      <c r="H12" s="303"/>
      <c r="I12" s="303"/>
      <c r="J12" s="260"/>
      <c r="K12" s="137"/>
    </row>
    <row r="13" spans="1:15">
      <c r="B13" s="255"/>
      <c r="C13" s="287"/>
      <c r="D13" s="287"/>
      <c r="E13" s="287"/>
      <c r="F13" s="256"/>
      <c r="G13" s="303"/>
      <c r="H13" s="303"/>
      <c r="I13" s="303"/>
      <c r="J13" s="260"/>
    </row>
    <row r="14" spans="1:15">
      <c r="B14" s="255"/>
      <c r="C14" s="256"/>
      <c r="D14" s="256"/>
      <c r="E14" s="256"/>
      <c r="F14" s="256"/>
      <c r="G14" s="256"/>
      <c r="H14" s="256"/>
      <c r="I14" s="256"/>
      <c r="J14" s="257"/>
    </row>
    <row r="15" spans="1:15">
      <c r="B15" s="255"/>
      <c r="C15" s="256"/>
      <c r="D15" s="256"/>
      <c r="E15" s="256"/>
      <c r="F15" s="256"/>
      <c r="G15" s="256"/>
      <c r="H15" s="256"/>
      <c r="I15" s="256"/>
      <c r="J15" s="257"/>
    </row>
    <row r="16" spans="1:15">
      <c r="B16" s="255"/>
      <c r="C16" s="307" t="s">
        <v>366</v>
      </c>
      <c r="D16" s="307"/>
      <c r="E16" s="307"/>
      <c r="F16" s="256"/>
      <c r="G16" s="292" t="s">
        <v>369</v>
      </c>
      <c r="H16" s="292"/>
      <c r="I16" s="292"/>
      <c r="J16" s="257"/>
    </row>
    <row r="17" spans="2:12" ht="19.5" customHeight="1">
      <c r="B17" s="255"/>
      <c r="C17" s="303" t="s">
        <v>388</v>
      </c>
      <c r="D17" s="303"/>
      <c r="E17" s="303"/>
      <c r="F17" s="256"/>
      <c r="G17" s="303" t="s">
        <v>390</v>
      </c>
      <c r="H17" s="303"/>
      <c r="I17" s="303"/>
      <c r="J17" s="260"/>
      <c r="K17" s="137"/>
      <c r="L17" s="137"/>
    </row>
    <row r="18" spans="2:12" ht="21" customHeight="1">
      <c r="B18" s="255"/>
      <c r="C18" s="303"/>
      <c r="D18" s="303"/>
      <c r="E18" s="303"/>
      <c r="F18" s="256"/>
      <c r="G18" s="303"/>
      <c r="H18" s="303"/>
      <c r="I18" s="303"/>
      <c r="J18" s="257"/>
    </row>
    <row r="19" spans="2:12">
      <c r="B19" s="255"/>
      <c r="C19" s="256"/>
      <c r="D19" s="256"/>
      <c r="E19" s="256"/>
      <c r="F19" s="256"/>
      <c r="G19" s="256"/>
      <c r="H19" s="256"/>
      <c r="I19" s="256"/>
      <c r="J19" s="257"/>
    </row>
    <row r="20" spans="2:12">
      <c r="B20" s="255"/>
      <c r="C20" s="304" t="s">
        <v>367</v>
      </c>
      <c r="D20" s="304"/>
      <c r="E20" s="304"/>
      <c r="F20" s="256"/>
      <c r="G20" s="293" t="s">
        <v>370</v>
      </c>
      <c r="H20" s="293"/>
      <c r="I20" s="293"/>
      <c r="J20" s="257"/>
    </row>
    <row r="21" spans="2:12">
      <c r="B21" s="255"/>
      <c r="C21" s="262"/>
      <c r="D21" s="262"/>
      <c r="E21" s="262"/>
      <c r="F21" s="256"/>
      <c r="G21" s="286" t="s">
        <v>392</v>
      </c>
      <c r="H21" s="286"/>
      <c r="I21" s="286"/>
      <c r="J21" s="257"/>
    </row>
    <row r="22" spans="2:12" ht="15" customHeight="1">
      <c r="B22" s="255"/>
      <c r="C22" s="287" t="s">
        <v>389</v>
      </c>
      <c r="D22" s="287"/>
      <c r="E22" s="287"/>
      <c r="F22" s="256"/>
      <c r="G22" s="286"/>
      <c r="H22" s="286"/>
      <c r="I22" s="286"/>
      <c r="J22" s="257"/>
    </row>
    <row r="23" spans="2:12">
      <c r="B23" s="255"/>
      <c r="C23" s="263"/>
      <c r="D23" s="263"/>
      <c r="E23" s="263"/>
      <c r="F23" s="256"/>
      <c r="G23" s="286"/>
      <c r="H23" s="286"/>
      <c r="I23" s="286"/>
      <c r="J23" s="257"/>
    </row>
    <row r="24" spans="2:12">
      <c r="B24" s="255"/>
      <c r="C24" s="256"/>
      <c r="D24" s="256"/>
      <c r="E24" s="256"/>
      <c r="F24" s="256"/>
      <c r="G24" s="262"/>
      <c r="H24" s="262"/>
      <c r="I24" s="262"/>
      <c r="J24" s="257"/>
    </row>
    <row r="25" spans="2:12" ht="15" thickBot="1">
      <c r="B25" s="264"/>
      <c r="C25" s="265"/>
      <c r="D25" s="265"/>
      <c r="E25" s="265"/>
      <c r="F25" s="265"/>
      <c r="G25" s="265"/>
      <c r="H25" s="265"/>
      <c r="I25" s="265"/>
      <c r="J25" s="266"/>
    </row>
    <row r="27" spans="2:12">
      <c r="B27" s="290"/>
      <c r="C27" s="289"/>
      <c r="D27" s="289"/>
    </row>
    <row r="28" spans="2:12">
      <c r="B28" s="288"/>
      <c r="C28" s="288"/>
      <c r="D28" s="288"/>
      <c r="E28" s="288"/>
      <c r="F28" s="288"/>
      <c r="G28" s="288"/>
      <c r="H28" s="288"/>
    </row>
    <row r="29" spans="2:12">
      <c r="B29" s="289"/>
      <c r="C29" s="289"/>
      <c r="D29" s="289"/>
      <c r="E29" s="289"/>
      <c r="F29" s="289"/>
      <c r="G29" s="289"/>
    </row>
    <row r="34" spans="9:9" ht="18.5">
      <c r="I34" s="249"/>
    </row>
  </sheetData>
  <sheetProtection algorithmName="SHA-512" hashValue="HJVDkmSQUFU9xETU8da7mnSn7XfAnVZmDL2zteOXMGwyQEJ6MPeBYV1NpLbreUk38GfMCcFXUERy6iVqfIGvGQ==" saltValue="rr5JbAb+YrTHj+yFYzy4Ag==" spinCount="100000" sheet="1" objects="1" scenarios="1"/>
  <mergeCells count="21">
    <mergeCell ref="G11:I11"/>
    <mergeCell ref="G16:I16"/>
    <mergeCell ref="G20:I20"/>
    <mergeCell ref="B7:J7"/>
    <mergeCell ref="A1:L2"/>
    <mergeCell ref="B8:J8"/>
    <mergeCell ref="B3:J3"/>
    <mergeCell ref="F4:I4"/>
    <mergeCell ref="C12:E13"/>
    <mergeCell ref="C17:E18"/>
    <mergeCell ref="G12:I13"/>
    <mergeCell ref="G17:I18"/>
    <mergeCell ref="C20:E20"/>
    <mergeCell ref="D4:E4"/>
    <mergeCell ref="C11:E11"/>
    <mergeCell ref="C16:E16"/>
    <mergeCell ref="G21:I23"/>
    <mergeCell ref="C22:E22"/>
    <mergeCell ref="B28:H28"/>
    <mergeCell ref="B29:G29"/>
    <mergeCell ref="B27:D27"/>
  </mergeCells>
  <hyperlinks>
    <hyperlink ref="F4" r:id="rId1" xr:uid="{00000000-0004-0000-0600-000000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7"/>
  <dimension ref="A1:H51"/>
  <sheetViews>
    <sheetView showGridLines="0" workbookViewId="0">
      <selection activeCell="H27" sqref="H27:H28"/>
    </sheetView>
  </sheetViews>
  <sheetFormatPr defaultRowHeight="14.5"/>
  <cols>
    <col min="1" max="1" width="3.6328125" customWidth="1"/>
    <col min="2" max="2" width="23.54296875" customWidth="1"/>
    <col min="3" max="3" width="55.54296875" bestFit="1" customWidth="1"/>
    <col min="4" max="4" width="55.54296875" customWidth="1"/>
    <col min="5" max="5" width="69.54296875" bestFit="1" customWidth="1"/>
    <col min="6" max="6" width="16.54296875" customWidth="1"/>
    <col min="7" max="7" width="14.08984375" bestFit="1" customWidth="1"/>
    <col min="8" max="8" width="21.453125" customWidth="1"/>
  </cols>
  <sheetData>
    <row r="1" spans="1:8" ht="6" customHeight="1">
      <c r="B1" s="29"/>
      <c r="C1" s="1"/>
      <c r="D1" s="1"/>
    </row>
    <row r="2" spans="1:8" ht="177" customHeight="1">
      <c r="A2" s="322" t="s">
        <v>217</v>
      </c>
      <c r="B2" s="323"/>
      <c r="C2" s="323"/>
      <c r="D2" s="324"/>
      <c r="E2" s="132"/>
    </row>
    <row r="3" spans="1:8" ht="6" customHeight="1">
      <c r="B3" s="29"/>
      <c r="C3" s="1"/>
      <c r="D3" s="1"/>
    </row>
    <row r="4" spans="1:8" ht="12" customHeight="1">
      <c r="B4" s="29" t="s">
        <v>49</v>
      </c>
      <c r="C4" s="1" t="s">
        <v>27</v>
      </c>
      <c r="D4" s="1"/>
    </row>
    <row r="5" spans="1:8" ht="7.5" customHeight="1">
      <c r="C5" s="1"/>
      <c r="D5" s="1"/>
    </row>
    <row r="6" spans="1:8" ht="24.75" customHeight="1" thickBot="1">
      <c r="B6" s="18" t="s">
        <v>0</v>
      </c>
      <c r="C6" s="18" t="s">
        <v>1</v>
      </c>
      <c r="D6" s="18" t="s">
        <v>54</v>
      </c>
      <c r="E6" s="18" t="s">
        <v>2</v>
      </c>
      <c r="F6" s="18" t="s">
        <v>7</v>
      </c>
      <c r="G6" s="18" t="s">
        <v>121</v>
      </c>
    </row>
    <row r="7" spans="1:8" ht="29">
      <c r="B7" s="308" t="s">
        <v>13</v>
      </c>
      <c r="C7" s="31" t="s">
        <v>3</v>
      </c>
      <c r="D7" s="41" t="s">
        <v>55</v>
      </c>
      <c r="E7" s="31" t="s">
        <v>4</v>
      </c>
      <c r="F7" s="31"/>
      <c r="G7" s="85">
        <v>3</v>
      </c>
    </row>
    <row r="8" spans="1:8" ht="87">
      <c r="B8" s="309"/>
      <c r="C8" s="30" t="s">
        <v>5</v>
      </c>
      <c r="D8" s="42" t="s">
        <v>56</v>
      </c>
      <c r="E8" s="30" t="s">
        <v>9</v>
      </c>
      <c r="F8" s="3">
        <v>2016</v>
      </c>
      <c r="G8" s="85">
        <v>3</v>
      </c>
    </row>
    <row r="9" spans="1:8" ht="58">
      <c r="B9" s="309"/>
      <c r="C9" s="30" t="s">
        <v>6</v>
      </c>
      <c r="D9" s="42" t="s">
        <v>57</v>
      </c>
      <c r="E9" s="30" t="s">
        <v>58</v>
      </c>
      <c r="F9" s="30"/>
      <c r="G9" s="85">
        <v>2</v>
      </c>
    </row>
    <row r="10" spans="1:8" ht="43.5">
      <c r="B10" s="309"/>
      <c r="C10" s="3" t="s">
        <v>8</v>
      </c>
      <c r="D10" s="43" t="s">
        <v>59</v>
      </c>
      <c r="E10" s="30" t="s">
        <v>60</v>
      </c>
      <c r="F10" s="3">
        <v>2018</v>
      </c>
      <c r="G10" s="85">
        <v>3</v>
      </c>
    </row>
    <row r="11" spans="1:8" ht="15.5">
      <c r="B11" s="309"/>
      <c r="C11" s="3" t="s">
        <v>10</v>
      </c>
      <c r="D11" s="43" t="s">
        <v>61</v>
      </c>
      <c r="E11" s="37" t="s">
        <v>11</v>
      </c>
      <c r="F11" s="3"/>
      <c r="G11" s="85">
        <v>1</v>
      </c>
    </row>
    <row r="12" spans="1:8" ht="43.5">
      <c r="B12" s="309"/>
      <c r="C12" s="30" t="s">
        <v>62</v>
      </c>
      <c r="D12" s="43" t="s">
        <v>63</v>
      </c>
      <c r="E12" s="37" t="s">
        <v>12</v>
      </c>
      <c r="F12" s="3"/>
      <c r="G12" s="85">
        <v>1</v>
      </c>
      <c r="H12">
        <f>1.52*135</f>
        <v>205.2</v>
      </c>
    </row>
    <row r="13" spans="1:8" ht="29">
      <c r="B13" s="309"/>
      <c r="C13" s="30" t="s">
        <v>45</v>
      </c>
      <c r="D13" s="43" t="s">
        <v>64</v>
      </c>
      <c r="E13" s="37" t="s">
        <v>42</v>
      </c>
      <c r="F13" s="36">
        <v>43739</v>
      </c>
      <c r="G13" s="85">
        <v>2</v>
      </c>
      <c r="H13" s="128">
        <f>(27000*1000000)/(3.4*1000000000)</f>
        <v>7.9411764705882355</v>
      </c>
    </row>
    <row r="14" spans="1:8" ht="29">
      <c r="B14" s="310"/>
      <c r="C14" s="55" t="s">
        <v>75</v>
      </c>
      <c r="D14" s="56"/>
      <c r="E14" s="58" t="s">
        <v>78</v>
      </c>
      <c r="F14" s="57"/>
      <c r="G14" s="85">
        <v>2</v>
      </c>
    </row>
    <row r="15" spans="1:8" ht="29.5" thickBot="1">
      <c r="B15" s="310"/>
      <c r="C15" s="55" t="s">
        <v>148</v>
      </c>
      <c r="D15" s="127" t="s">
        <v>151</v>
      </c>
      <c r="E15" s="126" t="s">
        <v>149</v>
      </c>
      <c r="F15" s="57"/>
      <c r="G15" s="85"/>
    </row>
    <row r="16" spans="1:8" ht="15.5">
      <c r="B16" s="310"/>
      <c r="C16" s="55" t="s">
        <v>79</v>
      </c>
      <c r="D16" s="55"/>
      <c r="E16" s="58" t="s">
        <v>81</v>
      </c>
      <c r="F16" s="57"/>
      <c r="G16" s="85">
        <v>3</v>
      </c>
    </row>
    <row r="17" spans="2:7" ht="29">
      <c r="B17" s="310"/>
      <c r="C17" s="55" t="s">
        <v>80</v>
      </c>
      <c r="D17" s="55"/>
      <c r="E17" s="61" t="s">
        <v>81</v>
      </c>
      <c r="F17" s="57"/>
      <c r="G17" s="85">
        <v>3</v>
      </c>
    </row>
    <row r="18" spans="2:7" ht="15" thickBot="1">
      <c r="B18" s="311"/>
      <c r="C18" s="32"/>
      <c r="D18" s="32"/>
      <c r="E18" s="32"/>
      <c r="F18" s="32"/>
      <c r="G18" s="9"/>
    </row>
    <row r="19" spans="2:7" ht="45" customHeight="1">
      <c r="B19" s="312" t="s">
        <v>40</v>
      </c>
      <c r="C19" s="33" t="s">
        <v>23</v>
      </c>
      <c r="D19" s="33"/>
      <c r="E19" s="38" t="s">
        <v>46</v>
      </c>
      <c r="F19" s="33"/>
      <c r="G19" s="86">
        <v>2</v>
      </c>
    </row>
    <row r="20" spans="2:7" ht="15.5">
      <c r="B20" s="313"/>
      <c r="C20" s="34" t="s">
        <v>14</v>
      </c>
      <c r="D20" s="34"/>
      <c r="E20" s="34" t="s">
        <v>15</v>
      </c>
      <c r="F20" s="34"/>
      <c r="G20" s="86">
        <v>3</v>
      </c>
    </row>
    <row r="21" spans="2:7" ht="15.5">
      <c r="B21" s="313"/>
      <c r="C21" s="34" t="s">
        <v>17</v>
      </c>
      <c r="D21" s="34"/>
      <c r="E21" s="34" t="s">
        <v>16</v>
      </c>
      <c r="F21" s="34"/>
      <c r="G21" s="86">
        <v>3</v>
      </c>
    </row>
    <row r="22" spans="2:7" ht="29">
      <c r="B22" s="313"/>
      <c r="C22" s="4" t="s">
        <v>24</v>
      </c>
      <c r="D22" s="4"/>
      <c r="E22" s="34" t="s">
        <v>22</v>
      </c>
      <c r="F22" s="34">
        <v>2015</v>
      </c>
      <c r="G22" s="86">
        <v>2</v>
      </c>
    </row>
    <row r="23" spans="2:7" ht="87">
      <c r="B23" s="313"/>
      <c r="C23" s="4" t="s">
        <v>65</v>
      </c>
      <c r="D23" s="44" t="s">
        <v>66</v>
      </c>
      <c r="E23" s="39" t="s">
        <v>25</v>
      </c>
      <c r="F23" s="34" t="s">
        <v>51</v>
      </c>
      <c r="G23" s="86">
        <v>2</v>
      </c>
    </row>
    <row r="24" spans="2:7" ht="29.5" thickBot="1">
      <c r="B24" s="314"/>
      <c r="C24" s="129" t="s">
        <v>166</v>
      </c>
      <c r="D24" s="130"/>
      <c r="E24" s="40" t="s">
        <v>48</v>
      </c>
      <c r="F24" s="131"/>
      <c r="G24" s="86"/>
    </row>
    <row r="25" spans="2:7" ht="29.5" thickBot="1">
      <c r="B25" s="315"/>
      <c r="C25" s="35" t="s">
        <v>47</v>
      </c>
      <c r="D25" s="35"/>
      <c r="E25" s="40" t="s">
        <v>48</v>
      </c>
      <c r="F25" s="35"/>
      <c r="G25" s="86">
        <v>2</v>
      </c>
    </row>
    <row r="26" spans="2:7">
      <c r="B26" s="19" t="s">
        <v>37</v>
      </c>
      <c r="C26" s="14"/>
      <c r="D26" s="14"/>
      <c r="E26" s="15"/>
      <c r="F26" s="15"/>
      <c r="G26" s="15"/>
    </row>
    <row r="27" spans="2:7" ht="43.5">
      <c r="B27" s="20" t="s">
        <v>29</v>
      </c>
      <c r="C27" s="7" t="s">
        <v>52</v>
      </c>
      <c r="D27" s="45" t="s">
        <v>67</v>
      </c>
      <c r="E27" s="5" t="s">
        <v>28</v>
      </c>
      <c r="F27" s="6"/>
      <c r="G27" s="87">
        <v>2</v>
      </c>
    </row>
    <row r="28" spans="2:7">
      <c r="B28" s="20"/>
      <c r="C28" s="7"/>
      <c r="D28" s="7"/>
      <c r="E28" s="5"/>
      <c r="F28" s="6"/>
      <c r="G28" s="6"/>
    </row>
    <row r="29" spans="2:7" ht="15" thickBot="1">
      <c r="B29" s="21"/>
      <c r="C29" s="10"/>
      <c r="D29" s="10"/>
      <c r="E29" s="11"/>
      <c r="F29" s="12"/>
      <c r="G29" s="12"/>
    </row>
    <row r="30" spans="2:7" ht="44" thickBot="1">
      <c r="B30" s="316" t="s">
        <v>38</v>
      </c>
      <c r="C30" s="49" t="s">
        <v>34</v>
      </c>
      <c r="D30" s="25"/>
      <c r="E30" s="26" t="s">
        <v>27</v>
      </c>
      <c r="F30" s="27"/>
      <c r="G30" s="88">
        <v>2</v>
      </c>
    </row>
    <row r="31" spans="2:7" ht="44" thickBot="1">
      <c r="B31" s="317"/>
      <c r="C31" s="53" t="s">
        <v>73</v>
      </c>
      <c r="D31" s="54" t="s">
        <v>74</v>
      </c>
      <c r="E31" s="89" t="s">
        <v>122</v>
      </c>
      <c r="F31" s="50"/>
      <c r="G31" s="88">
        <v>3</v>
      </c>
    </row>
    <row r="32" spans="2:7" ht="29.5" thickBot="1">
      <c r="B32" s="318"/>
      <c r="C32" s="51" t="s">
        <v>71</v>
      </c>
      <c r="D32" s="52" t="s">
        <v>72</v>
      </c>
      <c r="E32" s="51" t="s">
        <v>70</v>
      </c>
      <c r="F32" s="48"/>
      <c r="G32" s="88">
        <v>3</v>
      </c>
    </row>
    <row r="33" spans="2:7" ht="29.5" thickBot="1">
      <c r="B33" s="319"/>
      <c r="C33" s="47" t="s">
        <v>68</v>
      </c>
      <c r="D33" s="46" t="s">
        <v>69</v>
      </c>
      <c r="E33" s="47" t="s">
        <v>70</v>
      </c>
      <c r="F33" s="28"/>
      <c r="G33" s="88">
        <v>3</v>
      </c>
    </row>
    <row r="34" spans="2:7" ht="30" customHeight="1">
      <c r="B34" s="320" t="s">
        <v>41</v>
      </c>
      <c r="C34" s="59" t="s">
        <v>76</v>
      </c>
      <c r="D34" s="16"/>
      <c r="E34" s="60" t="s">
        <v>77</v>
      </c>
      <c r="F34" s="16"/>
      <c r="G34" s="90">
        <v>2</v>
      </c>
    </row>
    <row r="35" spans="2:7" ht="15" thickBot="1">
      <c r="B35" s="321"/>
      <c r="C35" s="13" t="s">
        <v>114</v>
      </c>
      <c r="D35" s="13">
        <f>7.84*0.11</f>
        <v>0.86239999999999994</v>
      </c>
      <c r="E35" s="13"/>
      <c r="F35" s="13"/>
      <c r="G35" s="13"/>
    </row>
    <row r="36" spans="2:7">
      <c r="B36" s="22" t="s">
        <v>43</v>
      </c>
      <c r="C36" s="17"/>
      <c r="D36" s="17"/>
      <c r="E36" s="17"/>
      <c r="F36" s="17"/>
      <c r="G36" s="17"/>
    </row>
    <row r="37" spans="2:7">
      <c r="B37" s="23"/>
      <c r="C37" s="8"/>
      <c r="D37" s="8"/>
      <c r="E37" s="8"/>
      <c r="F37" s="8"/>
      <c r="G37" s="8"/>
    </row>
    <row r="38" spans="2:7">
      <c r="B38" s="24" t="s">
        <v>44</v>
      </c>
      <c r="C38" s="8"/>
      <c r="D38" s="8"/>
      <c r="E38" s="8"/>
      <c r="F38" s="8"/>
      <c r="G38" s="8"/>
    </row>
    <row r="39" spans="2:7">
      <c r="B39" s="23"/>
      <c r="C39" s="8"/>
      <c r="D39" s="8"/>
      <c r="E39" s="8"/>
      <c r="F39" s="8"/>
      <c r="G39" s="8"/>
    </row>
    <row r="40" spans="2:7" ht="29">
      <c r="B40" s="24" t="s">
        <v>39</v>
      </c>
      <c r="C40" s="8"/>
      <c r="D40" s="8"/>
      <c r="E40" s="8"/>
      <c r="F40" s="8"/>
      <c r="G40" s="8"/>
    </row>
    <row r="41" spans="2:7">
      <c r="B41" s="64" t="s">
        <v>53</v>
      </c>
      <c r="C41" s="6"/>
      <c r="D41" s="6"/>
      <c r="E41" s="6"/>
      <c r="F41" s="6"/>
      <c r="G41" s="6"/>
    </row>
    <row r="42" spans="2:7" ht="43.5">
      <c r="B42" s="74" t="s">
        <v>107</v>
      </c>
      <c r="C42" s="71" t="s">
        <v>109</v>
      </c>
      <c r="D42" s="6"/>
      <c r="E42" s="72" t="s">
        <v>108</v>
      </c>
      <c r="F42" s="6"/>
      <c r="G42" s="87">
        <v>1</v>
      </c>
    </row>
    <row r="43" spans="2:7" ht="22.5" customHeight="1">
      <c r="B43" s="74" t="s">
        <v>110</v>
      </c>
      <c r="C43" s="73" t="s">
        <v>83</v>
      </c>
      <c r="D43" s="6"/>
      <c r="E43" s="6"/>
      <c r="F43" s="6"/>
      <c r="G43" s="6"/>
    </row>
    <row r="44" spans="2:7">
      <c r="B44" s="62" t="s">
        <v>82</v>
      </c>
      <c r="C44" s="63"/>
      <c r="D44" s="63"/>
      <c r="E44" s="63"/>
      <c r="F44" s="63"/>
      <c r="G44" s="63"/>
    </row>
    <row r="45" spans="2:7">
      <c r="B45" s="63"/>
      <c r="C45" s="63"/>
      <c r="D45" s="63"/>
      <c r="E45" s="63"/>
      <c r="F45" s="63"/>
      <c r="G45" s="63"/>
    </row>
    <row r="48" spans="2:7">
      <c r="B48" t="s">
        <v>115</v>
      </c>
    </row>
    <row r="49" spans="2:3">
      <c r="B49" t="s">
        <v>116</v>
      </c>
      <c r="C49" s="76">
        <v>570</v>
      </c>
    </row>
    <row r="50" spans="2:3">
      <c r="B50" t="s">
        <v>117</v>
      </c>
      <c r="C50" s="76">
        <v>1000</v>
      </c>
    </row>
    <row r="51" spans="2:3">
      <c r="B51" t="s">
        <v>118</v>
      </c>
      <c r="C51" s="76">
        <v>480</v>
      </c>
    </row>
  </sheetData>
  <mergeCells count="5">
    <mergeCell ref="B7:B18"/>
    <mergeCell ref="B19:B25"/>
    <mergeCell ref="B30:B33"/>
    <mergeCell ref="B34:B35"/>
    <mergeCell ref="A2:D2"/>
  </mergeCells>
  <hyperlinks>
    <hyperlink ref="E11" r:id="rId1" xr:uid="{00000000-0004-0000-0700-000000000000}"/>
    <hyperlink ref="E27" r:id="rId2" xr:uid="{00000000-0004-0000-0700-000001000000}"/>
    <hyperlink ref="E30" r:id="rId3" xr:uid="{00000000-0004-0000-0700-000002000000}"/>
    <hyperlink ref="E13" r:id="rId4" xr:uid="{00000000-0004-0000-0700-000003000000}"/>
    <hyperlink ref="E12" r:id="rId5" xr:uid="{00000000-0004-0000-0700-000004000000}"/>
    <hyperlink ref="E23" r:id="rId6" display="http://bur.regione.emilia-romagna.it/bur/area-bollettini/bollettini-in-lavorazione/novembre-periodico-parte-seconda-1a-quindicina.2016-10-28.9510955031/definizione-dei-fabbisogni-irrigui-per-coltura-ai-sensi-del-d-m-31-luglio-2015-approvazione-delle-linee-guida-per-la-regolamentazione-da-parte-delle-regioni-delle-modalita-di-quantificazione-dei-volumi-idrici-ad-uso-irriguo/allegato-1-alla-delibera-n-141.2016-10-28.1477661065" xr:uid="{00000000-0004-0000-0700-000005000000}"/>
    <hyperlink ref="E25" r:id="rId7" xr:uid="{00000000-0004-0000-0700-000006000000}"/>
    <hyperlink ref="C4" r:id="rId8" xr:uid="{00000000-0004-0000-0700-000007000000}"/>
    <hyperlink ref="E42" r:id="rId9" xr:uid="{00000000-0004-0000-0700-000008000000}"/>
    <hyperlink ref="E15" r:id="rId10" xr:uid="{00000000-0004-0000-0700-000009000000}"/>
    <hyperlink ref="E24" r:id="rId11" xr:uid="{00000000-0004-0000-0700-00000A000000}"/>
  </hyperlinks>
  <pageMargins left="0.7" right="0.7" top="0.75" bottom="0.75" header="0.3" footer="0.3"/>
  <pageSetup paperSize="9" orientation="portrait" horizontalDpi="4294967295" verticalDpi="4294967295"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8"/>
  <dimension ref="A1:M25"/>
  <sheetViews>
    <sheetView workbookViewId="0">
      <pane xSplit="1" ySplit="4" topLeftCell="B5" activePane="bottomRight" state="frozen"/>
      <selection pane="topRight" activeCell="B1" sqref="B1"/>
      <selection pane="bottomLeft" activeCell="A4" sqref="A4"/>
      <selection pane="bottomRight" activeCell="K6" sqref="K6:K8"/>
    </sheetView>
  </sheetViews>
  <sheetFormatPr defaultColWidth="9.08984375" defaultRowHeight="14.5"/>
  <cols>
    <col min="1" max="1" width="14.08984375" style="65" customWidth="1"/>
    <col min="2" max="2" width="16.453125" style="65" bestFit="1" customWidth="1"/>
    <col min="3" max="3" width="16.08984375" style="65" customWidth="1"/>
    <col min="4" max="4" width="17.90625" style="65" bestFit="1" customWidth="1"/>
    <col min="5" max="5" width="19.54296875" style="65" bestFit="1" customWidth="1"/>
    <col min="6" max="6" width="20.90625" style="65" customWidth="1"/>
    <col min="7" max="7" width="17.90625" style="65" customWidth="1"/>
    <col min="8" max="8" width="17.36328125" style="65" customWidth="1"/>
    <col min="9" max="9" width="14.90625" style="65" hidden="1" customWidth="1"/>
    <col min="10" max="10" width="16.90625" style="65" bestFit="1" customWidth="1"/>
    <col min="11" max="11" width="15.36328125" style="65" customWidth="1"/>
    <col min="12" max="12" width="21.36328125" style="65" hidden="1" customWidth="1"/>
    <col min="13" max="13" width="21.6328125" style="65" customWidth="1"/>
    <col min="14" max="16384" width="9.08984375" style="65"/>
  </cols>
  <sheetData>
    <row r="1" spans="1:13" ht="22.5" customHeight="1" thickBot="1">
      <c r="B1" s="325" t="s">
        <v>106</v>
      </c>
      <c r="C1" s="325"/>
      <c r="D1" s="325"/>
      <c r="E1" s="325"/>
      <c r="F1" s="325"/>
      <c r="G1" s="325"/>
      <c r="H1" s="325"/>
      <c r="I1" s="325"/>
      <c r="J1" s="325"/>
      <c r="K1" s="325"/>
      <c r="L1" s="325"/>
      <c r="M1" s="325"/>
    </row>
    <row r="2" spans="1:13" s="68" customFormat="1" ht="41.25" customHeight="1">
      <c r="A2" s="67"/>
      <c r="B2" s="332" t="s">
        <v>209</v>
      </c>
      <c r="C2" s="333"/>
      <c r="D2" s="104" t="s">
        <v>84</v>
      </c>
      <c r="E2" s="107" t="s">
        <v>85</v>
      </c>
      <c r="F2" s="108" t="s">
        <v>87</v>
      </c>
      <c r="G2" s="109" t="s">
        <v>88</v>
      </c>
      <c r="H2" s="110" t="s">
        <v>89</v>
      </c>
      <c r="I2" s="106" t="s">
        <v>90</v>
      </c>
      <c r="J2" s="111" t="s">
        <v>92</v>
      </c>
      <c r="K2" s="112" t="s">
        <v>94</v>
      </c>
      <c r="L2" s="113" t="s">
        <v>95</v>
      </c>
      <c r="M2" s="114" t="s">
        <v>96</v>
      </c>
    </row>
    <row r="3" spans="1:13" s="68" customFormat="1" ht="20.25" customHeight="1">
      <c r="A3" s="67"/>
      <c r="B3" s="331" t="s">
        <v>104</v>
      </c>
      <c r="C3" s="331"/>
      <c r="D3" s="105" t="s">
        <v>99</v>
      </c>
      <c r="E3" s="66" t="s">
        <v>86</v>
      </c>
      <c r="F3" s="105" t="s">
        <v>98</v>
      </c>
      <c r="G3" s="105" t="s">
        <v>100</v>
      </c>
      <c r="H3" s="66" t="s">
        <v>101</v>
      </c>
      <c r="I3" s="66" t="s">
        <v>91</v>
      </c>
      <c r="J3" s="66" t="s">
        <v>93</v>
      </c>
      <c r="K3" s="66" t="s">
        <v>102</v>
      </c>
      <c r="L3" s="66" t="s">
        <v>103</v>
      </c>
      <c r="M3" s="66" t="s">
        <v>193</v>
      </c>
    </row>
    <row r="4" spans="1:13" s="66" customFormat="1" ht="21" customHeight="1" thickBot="1">
      <c r="A4" s="115" t="s">
        <v>124</v>
      </c>
      <c r="B4" s="334">
        <v>1000</v>
      </c>
      <c r="C4" s="334"/>
      <c r="D4" s="103"/>
      <c r="E4" s="103"/>
      <c r="F4" s="103">
        <v>1000</v>
      </c>
      <c r="G4" s="103">
        <v>1000</v>
      </c>
      <c r="H4" s="103">
        <v>1000</v>
      </c>
      <c r="I4" s="103"/>
      <c r="J4" s="103"/>
      <c r="K4" s="103">
        <v>1000</v>
      </c>
      <c r="L4" s="103">
        <v>1000</v>
      </c>
      <c r="M4" s="103">
        <v>100000</v>
      </c>
    </row>
    <row r="5" spans="1:13" s="70" customFormat="1" ht="31.5" customHeight="1" thickBot="1">
      <c r="A5" s="349" t="s">
        <v>105</v>
      </c>
      <c r="B5" s="116">
        <f>B4/71</f>
        <v>14.084507042253522</v>
      </c>
      <c r="C5" s="77"/>
      <c r="D5" s="69"/>
      <c r="E5" s="69"/>
      <c r="F5" s="117">
        <f>F4/10.8</f>
        <v>92.592592592592581</v>
      </c>
      <c r="G5" s="69"/>
      <c r="H5" s="118">
        <f>H4/0.006</f>
        <v>166666.66666666666</v>
      </c>
      <c r="I5" s="69"/>
      <c r="J5" s="69"/>
      <c r="K5" s="119">
        <f>K4/0.045</f>
        <v>22222.222222222223</v>
      </c>
      <c r="L5" s="69"/>
      <c r="M5" s="120">
        <f>M4/30800</f>
        <v>3.2467532467532467</v>
      </c>
    </row>
    <row r="6" spans="1:13" ht="25.5" customHeight="1" thickBot="1">
      <c r="A6" s="349"/>
      <c r="B6" s="326" t="s">
        <v>127</v>
      </c>
      <c r="C6" s="341"/>
      <c r="D6" s="329"/>
      <c r="E6" s="329"/>
      <c r="F6" s="330" t="s">
        <v>128</v>
      </c>
      <c r="G6" s="329"/>
      <c r="H6" s="336" t="s">
        <v>129</v>
      </c>
      <c r="I6" s="329"/>
      <c r="J6" s="329"/>
      <c r="K6" s="337" t="s">
        <v>125</v>
      </c>
      <c r="L6" s="329"/>
      <c r="M6" s="335" t="s">
        <v>126</v>
      </c>
    </row>
    <row r="7" spans="1:13" ht="25.5" customHeight="1" thickBot="1">
      <c r="A7" s="349"/>
      <c r="B7" s="327"/>
      <c r="C7" s="341"/>
      <c r="D7" s="329"/>
      <c r="E7" s="329"/>
      <c r="F7" s="330"/>
      <c r="G7" s="329"/>
      <c r="H7" s="336"/>
      <c r="I7" s="329"/>
      <c r="J7" s="329"/>
      <c r="K7" s="337"/>
      <c r="L7" s="329"/>
      <c r="M7" s="335"/>
    </row>
    <row r="8" spans="1:13" ht="30" customHeight="1" thickBot="1">
      <c r="A8" s="91" t="s">
        <v>123</v>
      </c>
      <c r="B8" s="328"/>
      <c r="C8" s="341"/>
      <c r="D8" s="329"/>
      <c r="E8" s="329"/>
      <c r="F8" s="330"/>
      <c r="G8" s="329"/>
      <c r="H8" s="336"/>
      <c r="I8" s="329"/>
      <c r="J8" s="329"/>
      <c r="K8" s="337"/>
      <c r="L8" s="329"/>
      <c r="M8" s="335"/>
    </row>
    <row r="9" spans="1:13">
      <c r="A9" s="92">
        <f>AVERAGE(B9,F9,H9,K9,M9)</f>
        <v>1.8</v>
      </c>
      <c r="B9" s="93">
        <v>1</v>
      </c>
      <c r="C9" s="94"/>
      <c r="D9" s="94"/>
      <c r="E9" s="94"/>
      <c r="F9" s="95">
        <v>3</v>
      </c>
      <c r="G9" s="94"/>
      <c r="H9" s="96">
        <v>2</v>
      </c>
      <c r="I9" s="94"/>
      <c r="J9" s="94"/>
      <c r="K9" s="97">
        <v>2</v>
      </c>
      <c r="L9" s="94"/>
      <c r="M9" s="98">
        <v>1</v>
      </c>
    </row>
    <row r="10" spans="1:13" ht="15" thickBot="1"/>
    <row r="11" spans="1:13" ht="28.5" customHeight="1" thickBot="1">
      <c r="A11" s="338" t="s">
        <v>111</v>
      </c>
      <c r="B11" s="123">
        <f>B4/10000*1.36</f>
        <v>0.13600000000000001</v>
      </c>
      <c r="C11" s="122">
        <f>B4/1796000</f>
        <v>5.5679287305122492E-4</v>
      </c>
      <c r="K11" s="124">
        <f>K4/2500</f>
        <v>0.4</v>
      </c>
      <c r="M11" s="83">
        <f>M4/19339.2</f>
        <v>5.1708447091916936</v>
      </c>
    </row>
    <row r="12" spans="1:13" ht="40.5" customHeight="1" thickBot="1">
      <c r="A12" s="338"/>
      <c r="B12" s="326" t="s">
        <v>130</v>
      </c>
      <c r="C12" s="342" t="s">
        <v>131</v>
      </c>
      <c r="K12" s="337" t="s">
        <v>132</v>
      </c>
      <c r="M12" s="335" t="s">
        <v>112</v>
      </c>
    </row>
    <row r="13" spans="1:13" ht="40.5" customHeight="1" thickBot="1">
      <c r="A13" s="91" t="s">
        <v>123</v>
      </c>
      <c r="B13" s="328"/>
      <c r="C13" s="343"/>
      <c r="K13" s="337"/>
      <c r="M13" s="335"/>
    </row>
    <row r="14" spans="1:13">
      <c r="A14" s="99">
        <f>AVERAGE(B14,K14,M14)</f>
        <v>1.6666666666666667</v>
      </c>
      <c r="B14" s="350">
        <v>2</v>
      </c>
      <c r="C14" s="350"/>
      <c r="D14" s="94"/>
      <c r="E14" s="94"/>
      <c r="F14" s="94"/>
      <c r="G14" s="94"/>
      <c r="H14" s="94"/>
      <c r="I14" s="94"/>
      <c r="J14" s="94"/>
      <c r="K14" s="97">
        <v>1</v>
      </c>
      <c r="L14" s="94"/>
      <c r="M14" s="98">
        <v>2</v>
      </c>
    </row>
    <row r="15" spans="1:13" ht="15" thickBot="1"/>
    <row r="16" spans="1:13" ht="28.5" customHeight="1" thickBot="1">
      <c r="A16" s="338" t="s">
        <v>113</v>
      </c>
      <c r="B16" s="84">
        <f>B4/IF(B19="by car",67.3,IF(B19="by train",25.3,IF(B19="by plane",113.4)))</f>
        <v>8.8183421516754841</v>
      </c>
      <c r="C16" s="79"/>
      <c r="G16" s="125">
        <f>G4/0.861</f>
        <v>1161.4401858304298</v>
      </c>
      <c r="K16" s="75">
        <f>K4/0.175</f>
        <v>5714.2857142857147</v>
      </c>
    </row>
    <row r="17" spans="1:13" ht="30.75" customHeight="1">
      <c r="A17" s="338"/>
      <c r="B17" s="326" t="s">
        <v>133</v>
      </c>
      <c r="C17" s="80"/>
      <c r="G17" s="344" t="s">
        <v>134</v>
      </c>
      <c r="K17" s="347" t="s">
        <v>135</v>
      </c>
    </row>
    <row r="18" spans="1:13" ht="30.75" customHeight="1">
      <c r="A18" s="339" t="s">
        <v>123</v>
      </c>
      <c r="B18" s="327"/>
      <c r="C18" s="80"/>
      <c r="G18" s="345"/>
      <c r="K18" s="347"/>
    </row>
    <row r="19" spans="1:13" ht="15.75" customHeight="1" thickBot="1">
      <c r="A19" s="339"/>
      <c r="B19" s="78" t="s">
        <v>120</v>
      </c>
      <c r="C19" s="81"/>
      <c r="G19" s="346"/>
      <c r="K19" s="348"/>
    </row>
    <row r="20" spans="1:13">
      <c r="A20" s="99">
        <f>AVERAGE(B20,G20,K20)</f>
        <v>2.3333333333333335</v>
      </c>
      <c r="B20" s="100">
        <v>3</v>
      </c>
      <c r="C20" s="94"/>
      <c r="D20" s="94"/>
      <c r="E20" s="94"/>
      <c r="F20" s="94"/>
      <c r="G20" s="101">
        <v>2</v>
      </c>
      <c r="H20" s="94"/>
      <c r="I20" s="94"/>
      <c r="J20" s="94"/>
      <c r="K20" s="97">
        <v>2</v>
      </c>
      <c r="L20" s="94"/>
      <c r="M20" s="94"/>
    </row>
    <row r="21" spans="1:13" ht="15" thickBot="1"/>
    <row r="22" spans="1:13" ht="30" customHeight="1" thickBot="1">
      <c r="A22" s="338" t="s">
        <v>119</v>
      </c>
      <c r="B22" s="121">
        <f>B4/10000</f>
        <v>0.1</v>
      </c>
      <c r="C22" s="82"/>
      <c r="K22" s="124">
        <f>K4/2500</f>
        <v>0.4</v>
      </c>
    </row>
    <row r="23" spans="1:13" ht="43.5" customHeight="1" thickBot="1">
      <c r="A23" s="338"/>
      <c r="B23" s="340" t="s">
        <v>136</v>
      </c>
      <c r="C23" s="80"/>
      <c r="K23" s="337" t="s">
        <v>137</v>
      </c>
    </row>
    <row r="24" spans="1:13" ht="43.5" customHeight="1" thickBot="1">
      <c r="A24" s="91" t="s">
        <v>123</v>
      </c>
      <c r="B24" s="340"/>
      <c r="C24" s="80"/>
      <c r="K24" s="337"/>
    </row>
    <row r="25" spans="1:13">
      <c r="A25" s="102">
        <f>AVERAGE(B25,K25)</f>
        <v>2</v>
      </c>
      <c r="B25" s="100">
        <v>2</v>
      </c>
      <c r="C25" s="94"/>
      <c r="D25" s="94"/>
      <c r="E25" s="94"/>
      <c r="F25" s="94"/>
      <c r="G25" s="94"/>
      <c r="H25" s="94"/>
      <c r="I25" s="94"/>
      <c r="J25" s="94"/>
      <c r="K25" s="97">
        <v>2</v>
      </c>
      <c r="L25" s="94"/>
      <c r="M25" s="94"/>
    </row>
  </sheetData>
  <autoFilter ref="A2:M2" xr:uid="{00000000-0009-0000-0000-000008000000}">
    <filterColumn colId="1" showButton="0"/>
  </autoFilter>
  <mergeCells count="31">
    <mergeCell ref="A16:A17"/>
    <mergeCell ref="A18:A19"/>
    <mergeCell ref="B23:B24"/>
    <mergeCell ref="K23:K24"/>
    <mergeCell ref="C6:C8"/>
    <mergeCell ref="C12:C13"/>
    <mergeCell ref="G17:G19"/>
    <mergeCell ref="A22:A23"/>
    <mergeCell ref="B17:B18"/>
    <mergeCell ref="K17:K19"/>
    <mergeCell ref="A5:A7"/>
    <mergeCell ref="A11:A12"/>
    <mergeCell ref="B14:C14"/>
    <mergeCell ref="K12:K13"/>
    <mergeCell ref="M12:M13"/>
    <mergeCell ref="B12:B13"/>
    <mergeCell ref="H6:H8"/>
    <mergeCell ref="I6:I8"/>
    <mergeCell ref="J6:J8"/>
    <mergeCell ref="K6:K8"/>
    <mergeCell ref="L6:L8"/>
    <mergeCell ref="B1:M1"/>
    <mergeCell ref="B6:B8"/>
    <mergeCell ref="D6:D8"/>
    <mergeCell ref="E6:E8"/>
    <mergeCell ref="F6:F8"/>
    <mergeCell ref="G6:G8"/>
    <mergeCell ref="B3:C3"/>
    <mergeCell ref="B2:C2"/>
    <mergeCell ref="B4:C4"/>
    <mergeCell ref="M6:M8"/>
  </mergeCells>
  <dataValidations disablePrompts="1" count="1">
    <dataValidation type="list" allowBlank="1" showInputMessage="1" showErrorMessage="1" sqref="B19:C19" xr:uid="{00000000-0002-0000-0800-000000000000}">
      <formula1>"by car, by train, by plane"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19</vt:i4>
      </vt:variant>
    </vt:vector>
  </HeadingPairs>
  <TitlesOfParts>
    <vt:vector size="30" baseType="lpstr">
      <vt:lpstr>Istruzioni</vt:lpstr>
      <vt:lpstr>Inserisci i dati</vt:lpstr>
      <vt:lpstr>Risultati_per_Categoria Impatto</vt:lpstr>
      <vt:lpstr>Risultati_per_Sfera_Consumatore</vt:lpstr>
      <vt:lpstr>Valutazione Qualità Dato </vt:lpstr>
      <vt:lpstr> Database</vt:lpstr>
      <vt:lpstr>SDGs</vt:lpstr>
      <vt:lpstr>EQUIVALENZE</vt:lpstr>
      <vt:lpstr>Tool </vt:lpstr>
      <vt:lpstr>DEFINIZIONI</vt:lpstr>
      <vt:lpstr>CALCOLI EQUIVALENZE</vt:lpstr>
      <vt:lpstr>ac_01</vt:lpstr>
      <vt:lpstr>cc_01</vt:lpstr>
      <vt:lpstr>cc_02</vt:lpstr>
      <vt:lpstr>cc_03</vt:lpstr>
      <vt:lpstr>cc_04</vt:lpstr>
      <vt:lpstr>cc_05</vt:lpstr>
      <vt:lpstr>cc_06</vt:lpstr>
      <vt:lpstr>fe_01</vt:lpstr>
      <vt:lpstr>pof_01</vt:lpstr>
      <vt:lpstr>pof_02</vt:lpstr>
      <vt:lpstr>pof_03</vt:lpstr>
      <vt:lpstr>ruf_01</vt:lpstr>
      <vt:lpstr>ruf_02</vt:lpstr>
      <vt:lpstr>wu_01</vt:lpstr>
      <vt:lpstr>wu_02</vt:lpstr>
      <vt:lpstr>wu_03</vt:lpstr>
      <vt:lpstr>wu_04</vt:lpstr>
      <vt:lpstr>wu_05</vt:lpstr>
      <vt:lpstr>wu_06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dc:creator>
  <cp:lastModifiedBy>Roberta Iovino</cp:lastModifiedBy>
  <dcterms:created xsi:type="dcterms:W3CDTF">2020-03-05T11:22:00Z</dcterms:created>
  <dcterms:modified xsi:type="dcterms:W3CDTF">2021-06-08T11:58:59Z</dcterms:modified>
</cp:coreProperties>
</file>